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150" windowWidth="15315" windowHeight="8415" activeTab="2"/>
  </bookViews>
  <sheets>
    <sheet name="ROS Graph" sheetId="10" r:id="rId1"/>
    <sheet name="Intensity Graph" sheetId="18" r:id="rId2"/>
    <sheet name="Notes" sheetId="19" r:id="rId3"/>
    <sheet name="About" sheetId="23" r:id="rId4"/>
    <sheet name="Graph-Settings" sheetId="24" state="hidden" r:id="rId5"/>
    <sheet name="Calcs-control1_comments" sheetId="11" state="hidden" r:id="rId6"/>
    <sheet name="Calcs-control2" sheetId="34" state="hidden" r:id="rId7"/>
    <sheet name="Calcs-control3" sheetId="21" state="hidden" r:id="rId8"/>
    <sheet name="Calcs-control4" sheetId="22" state="hidden" r:id="rId9"/>
  </sheets>
  <definedNames>
    <definedName name="ISI" localSheetId="5">'Calcs-control1_comments'!$A$5</definedName>
    <definedName name="ISI" localSheetId="7">'Calcs-control3'!$A$4</definedName>
    <definedName name="ISI" localSheetId="8">'Calcs-control4'!$A$4</definedName>
    <definedName name="ISI">#REF!</definedName>
  </definedNames>
  <calcPr calcId="145621"/>
</workbook>
</file>

<file path=xl/calcChain.xml><?xml version="1.0" encoding="utf-8"?>
<calcChain xmlns="http://schemas.openxmlformats.org/spreadsheetml/2006/main">
  <c r="CA45" i="22" l="1"/>
  <c r="CA44" i="22"/>
  <c r="CA18" i="22"/>
  <c r="CA17" i="22"/>
  <c r="CA45" i="21"/>
  <c r="CA44" i="21"/>
  <c r="CA18" i="21"/>
  <c r="CA17" i="21"/>
  <c r="CA45" i="34"/>
  <c r="CA44" i="34"/>
  <c r="CA18" i="34"/>
  <c r="CA17" i="34"/>
  <c r="CA45" i="11"/>
  <c r="CA44" i="11"/>
  <c r="I6" i="24" l="1"/>
  <c r="L51" i="22" l="1"/>
  <c r="M51" i="22" s="1"/>
  <c r="L32" i="22"/>
  <c r="M32" i="22" s="1"/>
  <c r="L8" i="22"/>
  <c r="L47" i="22"/>
  <c r="M47" i="22" s="1"/>
  <c r="L13" i="22"/>
  <c r="L49" i="22"/>
  <c r="M49" i="22" s="1"/>
  <c r="L46" i="22"/>
  <c r="M46" i="22" s="1"/>
  <c r="L33" i="22"/>
  <c r="L15" i="22"/>
  <c r="L48" i="22"/>
  <c r="L41" i="22"/>
  <c r="L38" i="22"/>
  <c r="L35" i="22"/>
  <c r="L22" i="22"/>
  <c r="M22" i="22" s="1"/>
  <c r="L19" i="22"/>
  <c r="M19" i="22" s="1"/>
  <c r="L12" i="22"/>
  <c r="L6" i="22"/>
  <c r="L43" i="22"/>
  <c r="L40" i="22"/>
  <c r="L37" i="22"/>
  <c r="CA37" i="22" s="1"/>
  <c r="L21" i="22"/>
  <c r="L14" i="22"/>
  <c r="L11" i="22"/>
  <c r="L5" i="22"/>
  <c r="M5" i="22" s="1"/>
  <c r="L42" i="22"/>
  <c r="L34" i="22"/>
  <c r="L24" i="22"/>
  <c r="M24" i="22" s="1"/>
  <c r="L16" i="22"/>
  <c r="L10" i="22"/>
  <c r="CA10" i="22" s="1"/>
  <c r="L7" i="22"/>
  <c r="L39" i="22"/>
  <c r="L36" i="22"/>
  <c r="L20" i="22"/>
  <c r="M20" i="22" s="1"/>
  <c r="L9" i="22"/>
  <c r="L51" i="21"/>
  <c r="M51" i="21" s="1"/>
  <c r="L43" i="21"/>
  <c r="L40" i="21"/>
  <c r="L37" i="21"/>
  <c r="CA37" i="21" s="1"/>
  <c r="L33" i="21"/>
  <c r="L21" i="21"/>
  <c r="L15" i="21"/>
  <c r="L11" i="21"/>
  <c r="L5" i="21"/>
  <c r="M5" i="21" s="1"/>
  <c r="L47" i="21"/>
  <c r="M47" i="21" s="1"/>
  <c r="L42" i="21"/>
  <c r="L14" i="21"/>
  <c r="L7" i="21"/>
  <c r="L49" i="21"/>
  <c r="M49" i="21" s="1"/>
  <c r="L46" i="21"/>
  <c r="M46" i="21" s="1"/>
  <c r="L39" i="21"/>
  <c r="L24" i="21"/>
  <c r="M24" i="21" s="1"/>
  <c r="L9" i="21"/>
  <c r="L20" i="21"/>
  <c r="M20" i="21" s="1"/>
  <c r="L19" i="21"/>
  <c r="M19" i="21" s="1"/>
  <c r="L48" i="21"/>
  <c r="L41" i="21"/>
  <c r="L38" i="21"/>
  <c r="L34" i="21"/>
  <c r="L22" i="21"/>
  <c r="M22" i="21" s="1"/>
  <c r="L16" i="21"/>
  <c r="L12" i="21"/>
  <c r="L6" i="21"/>
  <c r="L8" i="21"/>
  <c r="L36" i="21"/>
  <c r="L32" i="21"/>
  <c r="M32" i="21" s="1"/>
  <c r="L10" i="21"/>
  <c r="CA10" i="21" s="1"/>
  <c r="L35" i="21"/>
  <c r="L13" i="21"/>
  <c r="L22" i="34"/>
  <c r="M22" i="34" s="1"/>
  <c r="L51" i="34"/>
  <c r="M51" i="34" s="1"/>
  <c r="L43" i="34"/>
  <c r="L40" i="34"/>
  <c r="L37" i="34"/>
  <c r="CA37" i="34" s="1"/>
  <c r="L33" i="34"/>
  <c r="L21" i="34"/>
  <c r="L15" i="34"/>
  <c r="L11" i="34"/>
  <c r="L8" i="34"/>
  <c r="L5" i="34"/>
  <c r="M5" i="34" s="1"/>
  <c r="L47" i="34"/>
  <c r="M47" i="34" s="1"/>
  <c r="L42" i="34"/>
  <c r="L36" i="34"/>
  <c r="L32" i="34"/>
  <c r="M32" i="34" s="1"/>
  <c r="L20" i="34"/>
  <c r="M20" i="34" s="1"/>
  <c r="L14" i="34"/>
  <c r="L7" i="34"/>
  <c r="L49" i="34"/>
  <c r="M49" i="34" s="1"/>
  <c r="L46" i="34"/>
  <c r="M46" i="34" s="1"/>
  <c r="L39" i="34"/>
  <c r="L35" i="34"/>
  <c r="L24" i="34"/>
  <c r="M24" i="34" s="1"/>
  <c r="L19" i="34"/>
  <c r="M19" i="34" s="1"/>
  <c r="L13" i="34"/>
  <c r="L9" i="34"/>
  <c r="L48" i="34"/>
  <c r="L41" i="34"/>
  <c r="L38" i="34"/>
  <c r="L34" i="34"/>
  <c r="L16" i="34"/>
  <c r="L12" i="34"/>
  <c r="L6" i="34"/>
  <c r="L10" i="34"/>
  <c r="CA10" i="34" s="1"/>
  <c r="L46" i="11"/>
  <c r="M46" i="11" s="1"/>
  <c r="L48" i="11"/>
  <c r="L41" i="11"/>
  <c r="L38" i="11"/>
  <c r="L34" i="11"/>
  <c r="L51" i="11"/>
  <c r="M51" i="11" s="1"/>
  <c r="L43" i="11"/>
  <c r="L40" i="11"/>
  <c r="L37" i="11"/>
  <c r="CA37" i="11" s="1"/>
  <c r="L33" i="11"/>
  <c r="L47" i="11"/>
  <c r="M47" i="11" s="1"/>
  <c r="L42" i="11"/>
  <c r="L36" i="11"/>
  <c r="L32" i="11"/>
  <c r="M32" i="11" s="1"/>
  <c r="L49" i="11"/>
  <c r="M49" i="11" s="1"/>
  <c r="L39" i="11"/>
  <c r="L35" i="11"/>
  <c r="L13" i="11"/>
  <c r="CA13" i="11" s="1"/>
  <c r="L10" i="11"/>
  <c r="CA10" i="11" s="1"/>
  <c r="L19" i="11"/>
  <c r="M19" i="11" s="1"/>
  <c r="L15" i="11"/>
  <c r="L6" i="11"/>
  <c r="L5" i="11"/>
  <c r="M5" i="11" s="1"/>
  <c r="L11" i="11"/>
  <c r="L8" i="11"/>
  <c r="L20" i="11"/>
  <c r="M20" i="11" s="1"/>
  <c r="L14" i="11"/>
  <c r="L9" i="11"/>
  <c r="L21" i="11"/>
  <c r="L12" i="11"/>
  <c r="L16" i="11"/>
  <c r="L7" i="11"/>
  <c r="L24" i="11"/>
  <c r="M24" i="11" s="1"/>
  <c r="L22" i="11"/>
  <c r="M22" i="11" s="1"/>
  <c r="B25" i="22"/>
  <c r="B24" i="22"/>
  <c r="B23" i="22"/>
  <c r="B22" i="22"/>
  <c r="B21" i="22"/>
  <c r="B20" i="22"/>
  <c r="B19" i="22"/>
  <c r="B18" i="22"/>
  <c r="B17" i="22"/>
  <c r="B16" i="22"/>
  <c r="B15" i="22"/>
  <c r="B14" i="22"/>
  <c r="B13" i="22"/>
  <c r="B12" i="22"/>
  <c r="B11" i="22"/>
  <c r="B10" i="22"/>
  <c r="B9" i="22"/>
  <c r="B8" i="22"/>
  <c r="B7" i="22"/>
  <c r="B6" i="22"/>
  <c r="B5" i="22"/>
  <c r="B25" i="21"/>
  <c r="B24" i="21"/>
  <c r="B23" i="21"/>
  <c r="B22" i="21"/>
  <c r="B21" i="21"/>
  <c r="B20" i="21"/>
  <c r="B19" i="21"/>
  <c r="B18" i="21"/>
  <c r="B17" i="21"/>
  <c r="B16" i="21"/>
  <c r="B15" i="21"/>
  <c r="B14" i="21"/>
  <c r="B13" i="21"/>
  <c r="B12" i="21"/>
  <c r="B11" i="21"/>
  <c r="B10" i="21"/>
  <c r="B9" i="21"/>
  <c r="B8" i="21"/>
  <c r="B7" i="21"/>
  <c r="B6" i="21"/>
  <c r="B5" i="21"/>
  <c r="B25" i="34"/>
  <c r="B24" i="34"/>
  <c r="B23" i="34"/>
  <c r="B22" i="34"/>
  <c r="B21" i="34"/>
  <c r="B20" i="34"/>
  <c r="B19" i="34"/>
  <c r="B18" i="34"/>
  <c r="B17" i="34"/>
  <c r="B16" i="34"/>
  <c r="B15" i="34"/>
  <c r="B14" i="34"/>
  <c r="B13" i="34"/>
  <c r="B12" i="34"/>
  <c r="B11" i="34"/>
  <c r="B10" i="34"/>
  <c r="B9" i="34"/>
  <c r="B8" i="34"/>
  <c r="B7" i="34"/>
  <c r="B6" i="34"/>
  <c r="B5" i="34"/>
  <c r="B6" i="11"/>
  <c r="B7" i="11"/>
  <c r="B8" i="11"/>
  <c r="B9" i="11"/>
  <c r="B10" i="11"/>
  <c r="B11" i="11"/>
  <c r="B12" i="11"/>
  <c r="B13" i="11"/>
  <c r="B14" i="11"/>
  <c r="B15" i="11"/>
  <c r="B16" i="11"/>
  <c r="B17" i="11"/>
  <c r="B18" i="11"/>
  <c r="B19" i="11"/>
  <c r="B20" i="11"/>
  <c r="B21" i="11"/>
  <c r="B22" i="11"/>
  <c r="B23" i="11"/>
  <c r="B24" i="11"/>
  <c r="B25" i="11"/>
  <c r="B5" i="11"/>
  <c r="IF5" i="22"/>
  <c r="IF5" i="21"/>
  <c r="IF5" i="34"/>
  <c r="IF5" i="11"/>
  <c r="M13" i="11" l="1"/>
  <c r="CA36" i="22"/>
  <c r="M36" i="22"/>
  <c r="BZ16" i="22"/>
  <c r="BY16" i="22"/>
  <c r="M16" i="22"/>
  <c r="CA12" i="22"/>
  <c r="M12" i="22"/>
  <c r="M38" i="22"/>
  <c r="BZ38" i="22"/>
  <c r="M33" i="22"/>
  <c r="CA33" i="22"/>
  <c r="CA39" i="22"/>
  <c r="M39" i="22"/>
  <c r="M11" i="22"/>
  <c r="BZ11" i="22"/>
  <c r="M40" i="22"/>
  <c r="CA40" i="22"/>
  <c r="BZ41" i="22"/>
  <c r="BY41" i="22"/>
  <c r="M41" i="22"/>
  <c r="M8" i="22"/>
  <c r="CA8" i="22"/>
  <c r="M9" i="22"/>
  <c r="CA9" i="22"/>
  <c r="M7" i="22"/>
  <c r="CA7" i="22"/>
  <c r="CA34" i="22"/>
  <c r="M34" i="22"/>
  <c r="BY14" i="22"/>
  <c r="BZ14" i="22"/>
  <c r="M14" i="22"/>
  <c r="BZ43" i="22"/>
  <c r="BY43" i="22"/>
  <c r="M43" i="22"/>
  <c r="M48" i="22"/>
  <c r="CA49" i="22"/>
  <c r="CA48" i="22"/>
  <c r="M42" i="22"/>
  <c r="BY42" i="22"/>
  <c r="CA42" i="22" s="1"/>
  <c r="BZ42" i="22"/>
  <c r="M21" i="22"/>
  <c r="CA22" i="22"/>
  <c r="CA21" i="22"/>
  <c r="M6" i="22"/>
  <c r="CA6" i="22"/>
  <c r="M35" i="22"/>
  <c r="CA35" i="22"/>
  <c r="M15" i="22"/>
  <c r="BZ15" i="22"/>
  <c r="BY15" i="22"/>
  <c r="M13" i="22"/>
  <c r="CA13" i="22"/>
  <c r="M6" i="21"/>
  <c r="CA6" i="21"/>
  <c r="M34" i="21"/>
  <c r="CA34" i="21"/>
  <c r="CA39" i="21"/>
  <c r="M39" i="21"/>
  <c r="M14" i="21"/>
  <c r="BZ14" i="21"/>
  <c r="BY14" i="21"/>
  <c r="M11" i="21"/>
  <c r="BZ11" i="21"/>
  <c r="M12" i="21"/>
  <c r="CA12" i="21"/>
  <c r="M38" i="21"/>
  <c r="BZ38" i="21"/>
  <c r="M42" i="21"/>
  <c r="BY42" i="21"/>
  <c r="BZ42" i="21"/>
  <c r="M15" i="21"/>
  <c r="BZ15" i="21"/>
  <c r="BY15" i="21"/>
  <c r="M40" i="21"/>
  <c r="CA40" i="21"/>
  <c r="M13" i="21"/>
  <c r="CA13" i="21"/>
  <c r="M36" i="21"/>
  <c r="CA36" i="21"/>
  <c r="M16" i="21"/>
  <c r="BZ16" i="21"/>
  <c r="BY16" i="21"/>
  <c r="BZ41" i="21"/>
  <c r="BY41" i="21"/>
  <c r="M41" i="21"/>
  <c r="M9" i="21"/>
  <c r="CA9" i="21"/>
  <c r="M21" i="21"/>
  <c r="CA22" i="21"/>
  <c r="CA21" i="21"/>
  <c r="BY43" i="21"/>
  <c r="M43" i="21"/>
  <c r="BZ43" i="21"/>
  <c r="M35" i="21"/>
  <c r="CA35" i="21"/>
  <c r="CA8" i="21"/>
  <c r="M8" i="21"/>
  <c r="M48" i="21"/>
  <c r="CA49" i="21"/>
  <c r="CA48" i="21"/>
  <c r="M7" i="21"/>
  <c r="CA7" i="21"/>
  <c r="M33" i="21"/>
  <c r="CA33" i="21"/>
  <c r="M12" i="34"/>
  <c r="CA12" i="34"/>
  <c r="BZ41" i="34"/>
  <c r="BY41" i="34"/>
  <c r="M41" i="34"/>
  <c r="M15" i="34"/>
  <c r="BZ15" i="34"/>
  <c r="BY15" i="34"/>
  <c r="M40" i="34"/>
  <c r="CA40" i="34"/>
  <c r="M16" i="34"/>
  <c r="BZ16" i="34"/>
  <c r="BY16" i="34"/>
  <c r="M48" i="34"/>
  <c r="CA49" i="34"/>
  <c r="CA48" i="34"/>
  <c r="M21" i="34"/>
  <c r="CA22" i="34"/>
  <c r="CA21" i="34"/>
  <c r="BZ43" i="34"/>
  <c r="BY43" i="34"/>
  <c r="M43" i="34"/>
  <c r="M34" i="34"/>
  <c r="CA34" i="34"/>
  <c r="M9" i="34"/>
  <c r="CA9" i="34"/>
  <c r="M35" i="34"/>
  <c r="CA35" i="34"/>
  <c r="M7" i="34"/>
  <c r="CA7" i="34"/>
  <c r="M36" i="34"/>
  <c r="CA36" i="34"/>
  <c r="CA8" i="34"/>
  <c r="M8" i="34"/>
  <c r="M33" i="34"/>
  <c r="CA33" i="34"/>
  <c r="M6" i="34"/>
  <c r="CA6" i="34"/>
  <c r="M38" i="34"/>
  <c r="BZ38" i="34"/>
  <c r="M13" i="34"/>
  <c r="CA13" i="34"/>
  <c r="CA39" i="34"/>
  <c r="M39" i="34"/>
  <c r="M14" i="34"/>
  <c r="BZ14" i="34"/>
  <c r="BY14" i="34"/>
  <c r="M42" i="34"/>
  <c r="BY42" i="34"/>
  <c r="BZ42" i="34"/>
  <c r="M11" i="34"/>
  <c r="BZ11" i="34"/>
  <c r="M16" i="11"/>
  <c r="BZ16" i="11"/>
  <c r="BY16" i="11"/>
  <c r="M39" i="11"/>
  <c r="CA39" i="11"/>
  <c r="BY42" i="11"/>
  <c r="BZ42" i="11"/>
  <c r="M42" i="11"/>
  <c r="M40" i="11"/>
  <c r="CA40" i="11"/>
  <c r="M38" i="11"/>
  <c r="BZ38" i="11"/>
  <c r="M43" i="11"/>
  <c r="BZ43" i="11"/>
  <c r="BY43" i="11"/>
  <c r="BZ41" i="11"/>
  <c r="BY41" i="11"/>
  <c r="M41" i="11"/>
  <c r="M33" i="11"/>
  <c r="CA33" i="11"/>
  <c r="M48" i="11"/>
  <c r="CA49" i="11"/>
  <c r="CA48" i="11"/>
  <c r="M14" i="11"/>
  <c r="BZ14" i="11"/>
  <c r="BY14" i="11"/>
  <c r="M21" i="11"/>
  <c r="CA22" i="11"/>
  <c r="CA21" i="11"/>
  <c r="M15" i="11"/>
  <c r="BZ15" i="11"/>
  <c r="BY15" i="11"/>
  <c r="CA35" i="11"/>
  <c r="M35" i="11"/>
  <c r="M36" i="11"/>
  <c r="CA36" i="11"/>
  <c r="M34" i="11"/>
  <c r="CA34" i="11"/>
  <c r="M12" i="11"/>
  <c r="CA12" i="11"/>
  <c r="M8" i="11"/>
  <c r="CA8" i="11"/>
  <c r="M11" i="11"/>
  <c r="BZ11" i="11"/>
  <c r="M7" i="11"/>
  <c r="CA7" i="11"/>
  <c r="M9" i="11"/>
  <c r="CA9" i="11"/>
  <c r="M6" i="11"/>
  <c r="CA6" i="11"/>
  <c r="EO45" i="22"/>
  <c r="EN45" i="22"/>
  <c r="EM45" i="22"/>
  <c r="EL45" i="22"/>
  <c r="EK45" i="22"/>
  <c r="EJ45" i="22"/>
  <c r="EI45" i="22"/>
  <c r="EH45" i="22"/>
  <c r="EG45" i="22"/>
  <c r="EF45" i="22"/>
  <c r="EE45" i="22"/>
  <c r="ED45" i="22"/>
  <c r="EC45" i="22"/>
  <c r="EB45" i="22"/>
  <c r="EA45" i="22"/>
  <c r="DZ45" i="22"/>
  <c r="DY45" i="22"/>
  <c r="DX45" i="22"/>
  <c r="DW45" i="22"/>
  <c r="DV45" i="22"/>
  <c r="DU45" i="22"/>
  <c r="DT45" i="22"/>
  <c r="DS45" i="22"/>
  <c r="DR45" i="22"/>
  <c r="DQ45" i="22"/>
  <c r="DP45" i="22"/>
  <c r="DO45" i="22"/>
  <c r="DN45" i="22"/>
  <c r="DM45" i="22"/>
  <c r="EO44" i="22"/>
  <c r="EN44" i="22"/>
  <c r="EM44" i="22"/>
  <c r="EL44" i="22"/>
  <c r="EK44" i="22"/>
  <c r="EJ44" i="22"/>
  <c r="EI44" i="22"/>
  <c r="EH44" i="22"/>
  <c r="EG44" i="22"/>
  <c r="EF44" i="22"/>
  <c r="EE44" i="22"/>
  <c r="ED44" i="22"/>
  <c r="EC44" i="22"/>
  <c r="EB44" i="22"/>
  <c r="EA44" i="22"/>
  <c r="DZ44" i="22"/>
  <c r="DY44" i="22"/>
  <c r="DX44" i="22"/>
  <c r="DW44" i="22"/>
  <c r="DV44" i="22"/>
  <c r="DU44" i="22"/>
  <c r="DT44" i="22"/>
  <c r="DS44" i="22"/>
  <c r="DR44" i="22"/>
  <c r="DQ44" i="22"/>
  <c r="DP44" i="22"/>
  <c r="DO44" i="22"/>
  <c r="DN44" i="22"/>
  <c r="DM44" i="22"/>
  <c r="EO43" i="22"/>
  <c r="EN43" i="22"/>
  <c r="EM43" i="22"/>
  <c r="EL43" i="22"/>
  <c r="EK43" i="22"/>
  <c r="EJ43" i="22"/>
  <c r="EI43" i="22"/>
  <c r="EH43" i="22"/>
  <c r="EG43" i="22"/>
  <c r="EF43" i="22"/>
  <c r="EE43" i="22"/>
  <c r="ED43" i="22"/>
  <c r="EC43" i="22"/>
  <c r="EB43" i="22"/>
  <c r="EA43" i="22"/>
  <c r="DZ43" i="22"/>
  <c r="DY43" i="22"/>
  <c r="DX43" i="22"/>
  <c r="DW43" i="22"/>
  <c r="DV43" i="22"/>
  <c r="DU43" i="22"/>
  <c r="DT43" i="22"/>
  <c r="DS43" i="22"/>
  <c r="DR43" i="22"/>
  <c r="DQ43" i="22"/>
  <c r="DP43" i="22"/>
  <c r="DO43" i="22"/>
  <c r="DN43" i="22"/>
  <c r="DM43" i="22"/>
  <c r="EO42" i="22"/>
  <c r="EN42" i="22"/>
  <c r="EM42" i="22"/>
  <c r="EL42" i="22"/>
  <c r="EK42" i="22"/>
  <c r="EJ42" i="22"/>
  <c r="EI42" i="22"/>
  <c r="EH42" i="22"/>
  <c r="EG42" i="22"/>
  <c r="EF42" i="22"/>
  <c r="EE42" i="22"/>
  <c r="ED42" i="22"/>
  <c r="EC42" i="22"/>
  <c r="EB42" i="22"/>
  <c r="EA42" i="22"/>
  <c r="DZ42" i="22"/>
  <c r="DY42" i="22"/>
  <c r="DX42" i="22"/>
  <c r="DW42" i="22"/>
  <c r="DV42" i="22"/>
  <c r="DU42" i="22"/>
  <c r="DT42" i="22"/>
  <c r="DS42" i="22"/>
  <c r="DR42" i="22"/>
  <c r="DQ42" i="22"/>
  <c r="DP42" i="22"/>
  <c r="DO42" i="22"/>
  <c r="DN42" i="22"/>
  <c r="DM42" i="22"/>
  <c r="EO41" i="22"/>
  <c r="EN41" i="22"/>
  <c r="EM41" i="22"/>
  <c r="EL41" i="22"/>
  <c r="EK41" i="22"/>
  <c r="EJ41" i="22"/>
  <c r="EI41" i="22"/>
  <c r="EH41" i="22"/>
  <c r="EG41" i="22"/>
  <c r="EF41" i="22"/>
  <c r="EE41" i="22"/>
  <c r="ED41" i="22"/>
  <c r="EC41" i="22"/>
  <c r="EB41" i="22"/>
  <c r="EA41" i="22"/>
  <c r="DZ41" i="22"/>
  <c r="DY41" i="22"/>
  <c r="DX41" i="22"/>
  <c r="DW41" i="22"/>
  <c r="DV41" i="22"/>
  <c r="DU41" i="22"/>
  <c r="DT41" i="22"/>
  <c r="DS41" i="22"/>
  <c r="DR41" i="22"/>
  <c r="DQ41" i="22"/>
  <c r="DP41" i="22"/>
  <c r="DO41" i="22"/>
  <c r="DN41" i="22"/>
  <c r="DM41" i="22"/>
  <c r="EO40" i="22"/>
  <c r="EN40" i="22"/>
  <c r="EM40" i="22"/>
  <c r="EL40" i="22"/>
  <c r="EK40" i="22"/>
  <c r="EJ40" i="22"/>
  <c r="EI40" i="22"/>
  <c r="EH40" i="22"/>
  <c r="EG40" i="22"/>
  <c r="EF40" i="22"/>
  <c r="EE40" i="22"/>
  <c r="ED40" i="22"/>
  <c r="EC40" i="22"/>
  <c r="EB40" i="22"/>
  <c r="EA40" i="22"/>
  <c r="DZ40" i="22"/>
  <c r="DY40" i="22"/>
  <c r="DX40" i="22"/>
  <c r="DW40" i="22"/>
  <c r="DV40" i="22"/>
  <c r="DU40" i="22"/>
  <c r="DT40" i="22"/>
  <c r="DS40" i="22"/>
  <c r="DR40" i="22"/>
  <c r="DQ40" i="22"/>
  <c r="DP40" i="22"/>
  <c r="DO40" i="22"/>
  <c r="DN40" i="22"/>
  <c r="DM40" i="22"/>
  <c r="EO39" i="22"/>
  <c r="EN39" i="22"/>
  <c r="EM39" i="22"/>
  <c r="EL39" i="22"/>
  <c r="EK39" i="22"/>
  <c r="EJ39" i="22"/>
  <c r="EI39" i="22"/>
  <c r="EH39" i="22"/>
  <c r="EG39" i="22"/>
  <c r="EF39" i="22"/>
  <c r="EE39" i="22"/>
  <c r="ED39" i="22"/>
  <c r="EC39" i="22"/>
  <c r="EB39" i="22"/>
  <c r="EA39" i="22"/>
  <c r="DZ39" i="22"/>
  <c r="DY39" i="22"/>
  <c r="DX39" i="22"/>
  <c r="DW39" i="22"/>
  <c r="DV39" i="22"/>
  <c r="DU39" i="22"/>
  <c r="DT39" i="22"/>
  <c r="DS39" i="22"/>
  <c r="DR39" i="22"/>
  <c r="DQ39" i="22"/>
  <c r="DP39" i="22"/>
  <c r="DO39" i="22"/>
  <c r="DN39" i="22"/>
  <c r="DM39" i="22"/>
  <c r="AP25" i="22"/>
  <c r="AO25" i="22"/>
  <c r="AN25" i="22"/>
  <c r="AM25" i="22"/>
  <c r="AL25" i="22"/>
  <c r="AK25" i="22"/>
  <c r="AJ25" i="22"/>
  <c r="AI25" i="22"/>
  <c r="AH25" i="22"/>
  <c r="AG25" i="22"/>
  <c r="AF25" i="22"/>
  <c r="AE25" i="22"/>
  <c r="AD25" i="22"/>
  <c r="AC25" i="22"/>
  <c r="AB25" i="22"/>
  <c r="AA25" i="22"/>
  <c r="Z25" i="22"/>
  <c r="Y25" i="22"/>
  <c r="X25" i="22"/>
  <c r="W25" i="22"/>
  <c r="V25" i="22"/>
  <c r="U25" i="22"/>
  <c r="T25" i="22"/>
  <c r="S25" i="22"/>
  <c r="R25" i="22"/>
  <c r="Q25" i="22"/>
  <c r="P25" i="22"/>
  <c r="O25" i="22"/>
  <c r="N25" i="22"/>
  <c r="AP24" i="22"/>
  <c r="AO24" i="22"/>
  <c r="AN24" i="22"/>
  <c r="AM24" i="22"/>
  <c r="AL24" i="22"/>
  <c r="AK24" i="22"/>
  <c r="AJ24" i="22"/>
  <c r="AI24" i="22"/>
  <c r="AH24" i="22"/>
  <c r="AG24" i="22"/>
  <c r="AF24" i="22"/>
  <c r="AE24" i="22"/>
  <c r="AD24" i="22"/>
  <c r="AC24" i="22"/>
  <c r="AB24" i="22"/>
  <c r="AA24" i="22"/>
  <c r="Z24" i="22"/>
  <c r="Y24" i="22"/>
  <c r="X24" i="22"/>
  <c r="W24" i="22"/>
  <c r="V24" i="22"/>
  <c r="U24" i="22"/>
  <c r="T24" i="22"/>
  <c r="S24" i="22"/>
  <c r="R24" i="22"/>
  <c r="Q24" i="22"/>
  <c r="P24" i="22"/>
  <c r="O24" i="22"/>
  <c r="N24" i="22"/>
  <c r="EO18" i="22"/>
  <c r="EN18" i="22"/>
  <c r="EM18" i="22"/>
  <c r="EL18" i="22"/>
  <c r="EK18" i="22"/>
  <c r="EJ18" i="22"/>
  <c r="EI18" i="22"/>
  <c r="EH18" i="22"/>
  <c r="EG18" i="22"/>
  <c r="EF18" i="22"/>
  <c r="EE18" i="22"/>
  <c r="ED18" i="22"/>
  <c r="EC18" i="22"/>
  <c r="EB18" i="22"/>
  <c r="EA18" i="22"/>
  <c r="DZ18" i="22"/>
  <c r="DY18" i="22"/>
  <c r="DX18" i="22"/>
  <c r="DW18" i="22"/>
  <c r="DV18" i="22"/>
  <c r="DU18" i="22"/>
  <c r="DT18" i="22"/>
  <c r="DS18" i="22"/>
  <c r="DR18" i="22"/>
  <c r="DQ18" i="22"/>
  <c r="DP18" i="22"/>
  <c r="DO18" i="22"/>
  <c r="DN18" i="22"/>
  <c r="DM18" i="22"/>
  <c r="EO17" i="22"/>
  <c r="EN17" i="22"/>
  <c r="EM17" i="22"/>
  <c r="EL17" i="22"/>
  <c r="EK17" i="22"/>
  <c r="EJ17" i="22"/>
  <c r="EI17" i="22"/>
  <c r="EH17" i="22"/>
  <c r="EG17" i="22"/>
  <c r="EF17" i="22"/>
  <c r="EE17" i="22"/>
  <c r="ED17" i="22"/>
  <c r="EC17" i="22"/>
  <c r="EB17" i="22"/>
  <c r="EA17" i="22"/>
  <c r="DZ17" i="22"/>
  <c r="DY17" i="22"/>
  <c r="DX17" i="22"/>
  <c r="DW17" i="22"/>
  <c r="DV17" i="22"/>
  <c r="DU17" i="22"/>
  <c r="DT17" i="22"/>
  <c r="DS17" i="22"/>
  <c r="DR17" i="22"/>
  <c r="DQ17" i="22"/>
  <c r="DP17" i="22"/>
  <c r="DO17" i="22"/>
  <c r="DN17" i="22"/>
  <c r="DM17" i="22"/>
  <c r="EO16" i="22"/>
  <c r="EN16" i="22"/>
  <c r="EM16" i="22"/>
  <c r="EL16" i="22"/>
  <c r="EK16" i="22"/>
  <c r="EJ16" i="22"/>
  <c r="EI16" i="22"/>
  <c r="EH16" i="22"/>
  <c r="EG16" i="22"/>
  <c r="EF16" i="22"/>
  <c r="EE16" i="22"/>
  <c r="ED16" i="22"/>
  <c r="EC16" i="22"/>
  <c r="EB16" i="22"/>
  <c r="EA16" i="22"/>
  <c r="DZ16" i="22"/>
  <c r="DY16" i="22"/>
  <c r="DX16" i="22"/>
  <c r="DW16" i="22"/>
  <c r="DV16" i="22"/>
  <c r="DU16" i="22"/>
  <c r="DT16" i="22"/>
  <c r="DS16" i="22"/>
  <c r="DR16" i="22"/>
  <c r="DQ16" i="22"/>
  <c r="DP16" i="22"/>
  <c r="DO16" i="22"/>
  <c r="DN16" i="22"/>
  <c r="DM16" i="22"/>
  <c r="AP16" i="22"/>
  <c r="AO16" i="22"/>
  <c r="AN16" i="22"/>
  <c r="AM16" i="22"/>
  <c r="AL16" i="22"/>
  <c r="AK16" i="22"/>
  <c r="AJ16" i="22"/>
  <c r="AI16" i="22"/>
  <c r="AH16" i="22"/>
  <c r="AG16" i="22"/>
  <c r="AF16" i="22"/>
  <c r="AE16" i="22"/>
  <c r="AD16" i="22"/>
  <c r="AC16" i="22"/>
  <c r="AB16" i="22"/>
  <c r="AA16" i="22"/>
  <c r="Z16" i="22"/>
  <c r="Y16" i="22"/>
  <c r="X16" i="22"/>
  <c r="W16" i="22"/>
  <c r="V16" i="22"/>
  <c r="U16" i="22"/>
  <c r="T16" i="22"/>
  <c r="S16" i="22"/>
  <c r="R16" i="22"/>
  <c r="Q16" i="22"/>
  <c r="P16" i="22"/>
  <c r="O16" i="22"/>
  <c r="N16" i="22"/>
  <c r="EO15" i="22"/>
  <c r="EN15" i="22"/>
  <c r="EM15" i="22"/>
  <c r="EL15" i="22"/>
  <c r="EK15" i="22"/>
  <c r="EJ15" i="22"/>
  <c r="EI15" i="22"/>
  <c r="EH15" i="22"/>
  <c r="EG15" i="22"/>
  <c r="EF15" i="22"/>
  <c r="EE15" i="22"/>
  <c r="ED15" i="22"/>
  <c r="EC15" i="22"/>
  <c r="EB15" i="22"/>
  <c r="EA15" i="22"/>
  <c r="DZ15" i="22"/>
  <c r="DY15" i="22"/>
  <c r="DX15" i="22"/>
  <c r="DW15" i="22"/>
  <c r="DV15" i="22"/>
  <c r="DU15" i="22"/>
  <c r="DT15" i="22"/>
  <c r="DS15" i="22"/>
  <c r="DR15" i="22"/>
  <c r="DQ15" i="22"/>
  <c r="DP15" i="22"/>
  <c r="DO15" i="22"/>
  <c r="DN15" i="22"/>
  <c r="DM15" i="22"/>
  <c r="AP15" i="22"/>
  <c r="AO15" i="22"/>
  <c r="AN15" i="22"/>
  <c r="AM15" i="22"/>
  <c r="AL15" i="22"/>
  <c r="AK15" i="22"/>
  <c r="AJ15" i="22"/>
  <c r="AI15" i="22"/>
  <c r="AH15" i="22"/>
  <c r="AG15" i="22"/>
  <c r="AF15" i="22"/>
  <c r="AE15" i="22"/>
  <c r="AD15" i="22"/>
  <c r="AC15" i="22"/>
  <c r="AB15" i="22"/>
  <c r="AA15" i="22"/>
  <c r="Z15" i="22"/>
  <c r="Y15" i="22"/>
  <c r="X15" i="22"/>
  <c r="W15" i="22"/>
  <c r="V15" i="22"/>
  <c r="U15" i="22"/>
  <c r="T15" i="22"/>
  <c r="S15" i="22"/>
  <c r="R15" i="22"/>
  <c r="Q15" i="22"/>
  <c r="P15" i="22"/>
  <c r="O15" i="22"/>
  <c r="N15" i="22"/>
  <c r="EO14" i="22"/>
  <c r="EN14" i="22"/>
  <c r="EM14" i="22"/>
  <c r="EL14" i="22"/>
  <c r="EK14" i="22"/>
  <c r="EJ14" i="22"/>
  <c r="EI14" i="22"/>
  <c r="EH14" i="22"/>
  <c r="EG14" i="22"/>
  <c r="EF14" i="22"/>
  <c r="EE14" i="22"/>
  <c r="ED14" i="22"/>
  <c r="EC14" i="22"/>
  <c r="EB14" i="22"/>
  <c r="EA14" i="22"/>
  <c r="DZ14" i="22"/>
  <c r="DY14" i="22"/>
  <c r="DX14" i="22"/>
  <c r="DW14" i="22"/>
  <c r="DV14" i="22"/>
  <c r="DU14" i="22"/>
  <c r="DT14" i="22"/>
  <c r="DS14" i="22"/>
  <c r="DR14" i="22"/>
  <c r="DQ14" i="22"/>
  <c r="DP14" i="22"/>
  <c r="DO14" i="22"/>
  <c r="DN14" i="22"/>
  <c r="DM14" i="22"/>
  <c r="AP14" i="22"/>
  <c r="AO14" i="22"/>
  <c r="AN14" i="22"/>
  <c r="AM14" i="22"/>
  <c r="AL14" i="22"/>
  <c r="AK14" i="22"/>
  <c r="AJ14" i="22"/>
  <c r="AI14" i="22"/>
  <c r="AH14" i="22"/>
  <c r="AG14" i="22"/>
  <c r="AF14" i="22"/>
  <c r="AE14" i="22"/>
  <c r="AD14" i="22"/>
  <c r="AC14" i="22"/>
  <c r="AB14" i="22"/>
  <c r="AA14" i="22"/>
  <c r="Z14" i="22"/>
  <c r="Y14" i="22"/>
  <c r="X14" i="22"/>
  <c r="W14" i="22"/>
  <c r="V14" i="22"/>
  <c r="U14" i="22"/>
  <c r="T14" i="22"/>
  <c r="S14" i="22"/>
  <c r="R14" i="22"/>
  <c r="Q14" i="22"/>
  <c r="P14" i="22"/>
  <c r="O14" i="22"/>
  <c r="N14" i="22"/>
  <c r="EO13" i="22"/>
  <c r="EN13" i="22"/>
  <c r="EM13" i="22"/>
  <c r="EL13" i="22"/>
  <c r="EK13" i="22"/>
  <c r="EJ13" i="22"/>
  <c r="EI13" i="22"/>
  <c r="EH13" i="22"/>
  <c r="EG13" i="22"/>
  <c r="EF13" i="22"/>
  <c r="EE13" i="22"/>
  <c r="ED13" i="22"/>
  <c r="EC13" i="22"/>
  <c r="EB13" i="22"/>
  <c r="EA13" i="22"/>
  <c r="DZ13" i="22"/>
  <c r="DY13" i="22"/>
  <c r="DX13" i="22"/>
  <c r="DW13" i="22"/>
  <c r="DV13" i="22"/>
  <c r="DU13" i="22"/>
  <c r="DT13" i="22"/>
  <c r="DS13" i="22"/>
  <c r="DR13" i="22"/>
  <c r="DQ13" i="22"/>
  <c r="DP13" i="22"/>
  <c r="DO13" i="22"/>
  <c r="DN13" i="22"/>
  <c r="DM13" i="22"/>
  <c r="EO12" i="22"/>
  <c r="EN12" i="22"/>
  <c r="EM12" i="22"/>
  <c r="EL12" i="22"/>
  <c r="EK12" i="22"/>
  <c r="EJ12" i="22"/>
  <c r="EI12" i="22"/>
  <c r="EH12" i="22"/>
  <c r="EG12" i="22"/>
  <c r="EF12" i="22"/>
  <c r="EE12" i="22"/>
  <c r="ED12" i="22"/>
  <c r="EC12" i="22"/>
  <c r="EB12" i="22"/>
  <c r="EA12" i="22"/>
  <c r="DZ12" i="22"/>
  <c r="DY12" i="22"/>
  <c r="DX12" i="22"/>
  <c r="DW12" i="22"/>
  <c r="DV12" i="22"/>
  <c r="DU12" i="22"/>
  <c r="DT12" i="22"/>
  <c r="DS12" i="22"/>
  <c r="DR12" i="22"/>
  <c r="DQ12" i="22"/>
  <c r="DP12" i="22"/>
  <c r="DO12" i="22"/>
  <c r="DN12" i="22"/>
  <c r="DM12" i="22"/>
  <c r="AP12" i="22"/>
  <c r="AO12" i="22"/>
  <c r="AN12" i="22"/>
  <c r="AM12" i="22"/>
  <c r="AL12" i="22"/>
  <c r="AK12" i="22"/>
  <c r="AJ12" i="22"/>
  <c r="AI12" i="22"/>
  <c r="AH12" i="22"/>
  <c r="AG12" i="22"/>
  <c r="AF12" i="22"/>
  <c r="AE12" i="22"/>
  <c r="AD12" i="22"/>
  <c r="AC12" i="22"/>
  <c r="AB12" i="22"/>
  <c r="AA12" i="22"/>
  <c r="Z12" i="22"/>
  <c r="Y12" i="22"/>
  <c r="X12" i="22"/>
  <c r="W12" i="22"/>
  <c r="V12" i="22"/>
  <c r="U12" i="22"/>
  <c r="T12" i="22"/>
  <c r="S12" i="22"/>
  <c r="R12" i="22"/>
  <c r="Q12" i="22"/>
  <c r="P12" i="22"/>
  <c r="O12" i="22"/>
  <c r="N12" i="22"/>
  <c r="AP11" i="22"/>
  <c r="AO11" i="22"/>
  <c r="AN11" i="22"/>
  <c r="AM11" i="22"/>
  <c r="AL11" i="22"/>
  <c r="AK11" i="22"/>
  <c r="AJ11" i="22"/>
  <c r="AI11" i="22"/>
  <c r="AH11" i="22"/>
  <c r="AG11" i="22"/>
  <c r="AF11" i="22"/>
  <c r="AE11" i="22"/>
  <c r="AD11" i="22"/>
  <c r="AC11" i="22"/>
  <c r="AB11" i="22"/>
  <c r="AA11" i="22"/>
  <c r="Z11" i="22"/>
  <c r="Y11" i="22"/>
  <c r="X11" i="22"/>
  <c r="W11" i="22"/>
  <c r="V11" i="22"/>
  <c r="U11" i="22"/>
  <c r="T11" i="22"/>
  <c r="S11" i="22"/>
  <c r="R11" i="22"/>
  <c r="Q11" i="22"/>
  <c r="P11" i="22"/>
  <c r="O11" i="22"/>
  <c r="N11" i="22"/>
  <c r="IF9" i="22"/>
  <c r="GZ9" i="22"/>
  <c r="AP9" i="22"/>
  <c r="AO9" i="22"/>
  <c r="AN9" i="22"/>
  <c r="AM9" i="22"/>
  <c r="AL9" i="22"/>
  <c r="AK9" i="22"/>
  <c r="AJ9" i="22"/>
  <c r="AI9" i="22"/>
  <c r="AH9" i="22"/>
  <c r="AG9" i="22"/>
  <c r="AF9" i="22"/>
  <c r="AE9" i="22"/>
  <c r="AD9" i="22"/>
  <c r="AC9" i="22"/>
  <c r="AB9" i="22"/>
  <c r="AA9" i="22"/>
  <c r="Z9" i="22"/>
  <c r="Y9" i="22"/>
  <c r="X9" i="22"/>
  <c r="W9" i="22"/>
  <c r="V9" i="22"/>
  <c r="U9" i="22"/>
  <c r="T9" i="22"/>
  <c r="S9" i="22"/>
  <c r="R9" i="22"/>
  <c r="Q9" i="22"/>
  <c r="P9" i="22"/>
  <c r="O9" i="22"/>
  <c r="N9" i="22"/>
  <c r="AP8" i="22"/>
  <c r="AO8" i="22"/>
  <c r="AN8" i="22"/>
  <c r="AM8" i="22"/>
  <c r="AL8" i="22"/>
  <c r="AK8" i="22"/>
  <c r="AJ8" i="22"/>
  <c r="AI8" i="22"/>
  <c r="AH8" i="22"/>
  <c r="AG8" i="22"/>
  <c r="AF8" i="22"/>
  <c r="AE8" i="22"/>
  <c r="AD8" i="22"/>
  <c r="AC8" i="22"/>
  <c r="AB8" i="22"/>
  <c r="AA8" i="22"/>
  <c r="Z8" i="22"/>
  <c r="Y8" i="22"/>
  <c r="X8" i="22"/>
  <c r="W8" i="22"/>
  <c r="V8" i="22"/>
  <c r="U8" i="22"/>
  <c r="T8" i="22"/>
  <c r="S8" i="22"/>
  <c r="R8" i="22"/>
  <c r="Q8" i="22"/>
  <c r="P8" i="22"/>
  <c r="O8" i="22"/>
  <c r="N8" i="22"/>
  <c r="AP7" i="22"/>
  <c r="AO7" i="22"/>
  <c r="AN7" i="22"/>
  <c r="AM7" i="22"/>
  <c r="AL7" i="22"/>
  <c r="AK7" i="22"/>
  <c r="AJ7" i="22"/>
  <c r="AI7" i="22"/>
  <c r="AH7" i="22"/>
  <c r="AG7" i="22"/>
  <c r="AF7" i="22"/>
  <c r="AE7" i="22"/>
  <c r="AD7" i="22"/>
  <c r="AC7" i="22"/>
  <c r="AB7" i="22"/>
  <c r="AA7" i="22"/>
  <c r="Z7" i="22"/>
  <c r="Y7" i="22"/>
  <c r="X7" i="22"/>
  <c r="W7" i="22"/>
  <c r="V7" i="22"/>
  <c r="U7" i="22"/>
  <c r="T7" i="22"/>
  <c r="S7" i="22"/>
  <c r="R7" i="22"/>
  <c r="Q7" i="22"/>
  <c r="P7" i="22"/>
  <c r="O7" i="22"/>
  <c r="N7" i="22"/>
  <c r="AP6" i="22"/>
  <c r="AO6" i="22"/>
  <c r="AN6" i="22"/>
  <c r="AM6" i="22"/>
  <c r="AL6" i="22"/>
  <c r="AK6" i="22"/>
  <c r="AJ6" i="22"/>
  <c r="AI6" i="22"/>
  <c r="AH6" i="22"/>
  <c r="AG6" i="22"/>
  <c r="AF6" i="22"/>
  <c r="AE6" i="22"/>
  <c r="AD6" i="22"/>
  <c r="AC6" i="22"/>
  <c r="AB6" i="22"/>
  <c r="AA6" i="22"/>
  <c r="Z6" i="22"/>
  <c r="Y6" i="22"/>
  <c r="X6" i="22"/>
  <c r="W6" i="22"/>
  <c r="V6" i="22"/>
  <c r="U6" i="22"/>
  <c r="T6" i="22"/>
  <c r="S6" i="22"/>
  <c r="R6" i="22"/>
  <c r="Q6" i="22"/>
  <c r="P6" i="22"/>
  <c r="O6" i="22"/>
  <c r="N6" i="22"/>
  <c r="C6" i="22"/>
  <c r="AP5" i="22"/>
  <c r="AO5" i="22"/>
  <c r="AN5" i="22"/>
  <c r="AM5" i="22"/>
  <c r="AL5" i="22"/>
  <c r="AK5" i="22"/>
  <c r="AJ5" i="22"/>
  <c r="AI5" i="22"/>
  <c r="AH5" i="22"/>
  <c r="AG5" i="22"/>
  <c r="AF5" i="22"/>
  <c r="AE5" i="22"/>
  <c r="AD5" i="22"/>
  <c r="AC5" i="22"/>
  <c r="AB5" i="22"/>
  <c r="AA5" i="22"/>
  <c r="Z5" i="22"/>
  <c r="Y5" i="22"/>
  <c r="X5" i="22"/>
  <c r="W5" i="22"/>
  <c r="V5" i="22"/>
  <c r="U5" i="22"/>
  <c r="T5" i="22"/>
  <c r="S5" i="22"/>
  <c r="R5" i="22"/>
  <c r="Q5" i="22"/>
  <c r="P5" i="22"/>
  <c r="O5" i="22"/>
  <c r="N5" i="22"/>
  <c r="EO45" i="21"/>
  <c r="EN45" i="21"/>
  <c r="EM45" i="21"/>
  <c r="EL45" i="21"/>
  <c r="EK45" i="21"/>
  <c r="EJ45" i="21"/>
  <c r="EI45" i="21"/>
  <c r="EH45" i="21"/>
  <c r="EG45" i="21"/>
  <c r="EF45" i="21"/>
  <c r="EE45" i="21"/>
  <c r="ED45" i="21"/>
  <c r="EC45" i="21"/>
  <c r="EB45" i="21"/>
  <c r="EA45" i="21"/>
  <c r="DZ45" i="21"/>
  <c r="DY45" i="21"/>
  <c r="DX45" i="21"/>
  <c r="DW45" i="21"/>
  <c r="DV45" i="21"/>
  <c r="DU45" i="21"/>
  <c r="DT45" i="21"/>
  <c r="DS45" i="21"/>
  <c r="DR45" i="21"/>
  <c r="DQ45" i="21"/>
  <c r="DP45" i="21"/>
  <c r="DO45" i="21"/>
  <c r="DN45" i="21"/>
  <c r="DM45" i="21"/>
  <c r="EO44" i="21"/>
  <c r="EN44" i="21"/>
  <c r="EM44" i="21"/>
  <c r="EL44" i="21"/>
  <c r="EK44" i="21"/>
  <c r="EJ44" i="21"/>
  <c r="EI44" i="21"/>
  <c r="EH44" i="21"/>
  <c r="EG44" i="21"/>
  <c r="EF44" i="21"/>
  <c r="EE44" i="21"/>
  <c r="ED44" i="21"/>
  <c r="EC44" i="21"/>
  <c r="EB44" i="21"/>
  <c r="EA44" i="21"/>
  <c r="DZ44" i="21"/>
  <c r="DY44" i="21"/>
  <c r="DX44" i="21"/>
  <c r="DW44" i="21"/>
  <c r="DV44" i="21"/>
  <c r="DU44" i="21"/>
  <c r="DT44" i="21"/>
  <c r="DS44" i="21"/>
  <c r="DR44" i="21"/>
  <c r="DQ44" i="21"/>
  <c r="DP44" i="21"/>
  <c r="DO44" i="21"/>
  <c r="DN44" i="21"/>
  <c r="DM44" i="21"/>
  <c r="EO43" i="21"/>
  <c r="EN43" i="21"/>
  <c r="EM43" i="21"/>
  <c r="EL43" i="21"/>
  <c r="EK43" i="21"/>
  <c r="EJ43" i="21"/>
  <c r="EI43" i="21"/>
  <c r="EH43" i="21"/>
  <c r="EG43" i="21"/>
  <c r="EF43" i="21"/>
  <c r="EE43" i="21"/>
  <c r="ED43" i="21"/>
  <c r="EC43" i="21"/>
  <c r="EB43" i="21"/>
  <c r="EA43" i="21"/>
  <c r="DZ43" i="21"/>
  <c r="DY43" i="21"/>
  <c r="DX43" i="21"/>
  <c r="DW43" i="21"/>
  <c r="DV43" i="21"/>
  <c r="DU43" i="21"/>
  <c r="DT43" i="21"/>
  <c r="DS43" i="21"/>
  <c r="DR43" i="21"/>
  <c r="DQ43" i="21"/>
  <c r="DP43" i="21"/>
  <c r="DO43" i="21"/>
  <c r="DN43" i="21"/>
  <c r="DM43" i="21"/>
  <c r="EO42" i="21"/>
  <c r="EN42" i="21"/>
  <c r="EM42" i="21"/>
  <c r="EL42" i="21"/>
  <c r="EK42" i="21"/>
  <c r="EJ42" i="21"/>
  <c r="EI42" i="21"/>
  <c r="EH42" i="21"/>
  <c r="EG42" i="21"/>
  <c r="EF42" i="21"/>
  <c r="EE42" i="21"/>
  <c r="ED42" i="21"/>
  <c r="EC42" i="21"/>
  <c r="EB42" i="21"/>
  <c r="EA42" i="21"/>
  <c r="DZ42" i="21"/>
  <c r="DY42" i="21"/>
  <c r="DX42" i="21"/>
  <c r="DW42" i="21"/>
  <c r="DV42" i="21"/>
  <c r="DU42" i="21"/>
  <c r="DT42" i="21"/>
  <c r="DS42" i="21"/>
  <c r="DR42" i="21"/>
  <c r="DQ42" i="21"/>
  <c r="DP42" i="21"/>
  <c r="DO42" i="21"/>
  <c r="DN42" i="21"/>
  <c r="DM42" i="21"/>
  <c r="EO41" i="21"/>
  <c r="EN41" i="21"/>
  <c r="EM41" i="21"/>
  <c r="EL41" i="21"/>
  <c r="EK41" i="21"/>
  <c r="EJ41" i="21"/>
  <c r="EI41" i="21"/>
  <c r="EH41" i="21"/>
  <c r="EG41" i="21"/>
  <c r="EF41" i="21"/>
  <c r="EE41" i="21"/>
  <c r="ED41" i="21"/>
  <c r="EC41" i="21"/>
  <c r="EB41" i="21"/>
  <c r="EA41" i="21"/>
  <c r="DZ41" i="21"/>
  <c r="DY41" i="21"/>
  <c r="DX41" i="21"/>
  <c r="DW41" i="21"/>
  <c r="DV41" i="21"/>
  <c r="DU41" i="21"/>
  <c r="DT41" i="21"/>
  <c r="DS41" i="21"/>
  <c r="DR41" i="21"/>
  <c r="DQ41" i="21"/>
  <c r="DP41" i="21"/>
  <c r="DO41" i="21"/>
  <c r="DN41" i="21"/>
  <c r="DM41" i="21"/>
  <c r="EO40" i="21"/>
  <c r="EN40" i="21"/>
  <c r="EM40" i="21"/>
  <c r="EL40" i="21"/>
  <c r="EK40" i="21"/>
  <c r="EJ40" i="21"/>
  <c r="EI40" i="21"/>
  <c r="EH40" i="21"/>
  <c r="EG40" i="21"/>
  <c r="EF40" i="21"/>
  <c r="EE40" i="21"/>
  <c r="ED40" i="21"/>
  <c r="EC40" i="21"/>
  <c r="EB40" i="21"/>
  <c r="EA40" i="21"/>
  <c r="DZ40" i="21"/>
  <c r="DY40" i="21"/>
  <c r="DX40" i="21"/>
  <c r="DW40" i="21"/>
  <c r="DV40" i="21"/>
  <c r="DU40" i="21"/>
  <c r="DT40" i="21"/>
  <c r="DS40" i="21"/>
  <c r="DR40" i="21"/>
  <c r="DQ40" i="21"/>
  <c r="DP40" i="21"/>
  <c r="DO40" i="21"/>
  <c r="DN40" i="21"/>
  <c r="DM40" i="21"/>
  <c r="EO39" i="21"/>
  <c r="EN39" i="21"/>
  <c r="EM39" i="21"/>
  <c r="EL39" i="21"/>
  <c r="EK39" i="21"/>
  <c r="EJ39" i="21"/>
  <c r="EI39" i="21"/>
  <c r="EH39" i="21"/>
  <c r="EG39" i="21"/>
  <c r="EF39" i="21"/>
  <c r="EE39" i="21"/>
  <c r="ED39" i="21"/>
  <c r="EC39" i="21"/>
  <c r="EB39" i="21"/>
  <c r="EA39" i="21"/>
  <c r="DZ39" i="21"/>
  <c r="DY39" i="21"/>
  <c r="DX39" i="21"/>
  <c r="DW39" i="21"/>
  <c r="DV39" i="21"/>
  <c r="DU39" i="21"/>
  <c r="DT39" i="21"/>
  <c r="DS39" i="21"/>
  <c r="DR39" i="21"/>
  <c r="DQ39" i="21"/>
  <c r="DP39" i="21"/>
  <c r="DO39" i="21"/>
  <c r="DN39" i="21"/>
  <c r="DM39" i="21"/>
  <c r="AP25" i="21"/>
  <c r="AO25" i="21"/>
  <c r="AN25" i="21"/>
  <c r="AM25" i="21"/>
  <c r="AL25" i="21"/>
  <c r="AK25" i="21"/>
  <c r="AJ25" i="21"/>
  <c r="AI25" i="21"/>
  <c r="AH25" i="21"/>
  <c r="AG25" i="21"/>
  <c r="AF25" i="21"/>
  <c r="AE25" i="21"/>
  <c r="AD25" i="21"/>
  <c r="AC25" i="21"/>
  <c r="AB25" i="21"/>
  <c r="AA25" i="21"/>
  <c r="Z25" i="21"/>
  <c r="Y25" i="21"/>
  <c r="X25" i="21"/>
  <c r="W25" i="21"/>
  <c r="V25" i="21"/>
  <c r="U25" i="21"/>
  <c r="T25" i="21"/>
  <c r="S25" i="21"/>
  <c r="R25" i="21"/>
  <c r="Q25" i="21"/>
  <c r="P25" i="21"/>
  <c r="O25" i="21"/>
  <c r="N25" i="21"/>
  <c r="AP24" i="21"/>
  <c r="AO24" i="21"/>
  <c r="AN24" i="21"/>
  <c r="AM24" i="21"/>
  <c r="AL24" i="21"/>
  <c r="AK24" i="21"/>
  <c r="AJ24" i="21"/>
  <c r="AI24" i="21"/>
  <c r="AH24" i="21"/>
  <c r="AG24" i="21"/>
  <c r="AF24" i="21"/>
  <c r="AE24" i="21"/>
  <c r="AD24" i="21"/>
  <c r="AC24" i="21"/>
  <c r="AB24" i="21"/>
  <c r="AA24" i="21"/>
  <c r="Z24" i="21"/>
  <c r="Y24" i="21"/>
  <c r="X24" i="21"/>
  <c r="W24" i="21"/>
  <c r="V24" i="21"/>
  <c r="U24" i="21"/>
  <c r="T24" i="21"/>
  <c r="S24" i="21"/>
  <c r="R24" i="21"/>
  <c r="Q24" i="21"/>
  <c r="P24" i="21"/>
  <c r="O24" i="21"/>
  <c r="N24" i="21"/>
  <c r="EO18" i="21"/>
  <c r="EN18" i="21"/>
  <c r="EM18" i="21"/>
  <c r="EL18" i="21"/>
  <c r="EK18" i="21"/>
  <c r="EJ18" i="21"/>
  <c r="EI18" i="21"/>
  <c r="EH18" i="21"/>
  <c r="EG18" i="21"/>
  <c r="EF18" i="21"/>
  <c r="EE18" i="21"/>
  <c r="ED18" i="21"/>
  <c r="EC18" i="21"/>
  <c r="EB18" i="21"/>
  <c r="EA18" i="21"/>
  <c r="DZ18" i="21"/>
  <c r="DY18" i="21"/>
  <c r="DX18" i="21"/>
  <c r="DW18" i="21"/>
  <c r="DV18" i="21"/>
  <c r="DU18" i="21"/>
  <c r="DT18" i="21"/>
  <c r="DS18" i="21"/>
  <c r="DR18" i="21"/>
  <c r="DQ18" i="21"/>
  <c r="DP18" i="21"/>
  <c r="DO18" i="21"/>
  <c r="DN18" i="21"/>
  <c r="DM18" i="21"/>
  <c r="EO17" i="21"/>
  <c r="EN17" i="21"/>
  <c r="EM17" i="21"/>
  <c r="EL17" i="21"/>
  <c r="EK17" i="21"/>
  <c r="EJ17" i="21"/>
  <c r="EI17" i="21"/>
  <c r="EH17" i="21"/>
  <c r="EG17" i="21"/>
  <c r="EF17" i="21"/>
  <c r="EE17" i="21"/>
  <c r="ED17" i="21"/>
  <c r="EC17" i="21"/>
  <c r="EB17" i="21"/>
  <c r="EA17" i="21"/>
  <c r="DZ17" i="21"/>
  <c r="DY17" i="21"/>
  <c r="DX17" i="21"/>
  <c r="DW17" i="21"/>
  <c r="DV17" i="21"/>
  <c r="DU17" i="21"/>
  <c r="DT17" i="21"/>
  <c r="DS17" i="21"/>
  <c r="DR17" i="21"/>
  <c r="DQ17" i="21"/>
  <c r="DP17" i="21"/>
  <c r="DO17" i="21"/>
  <c r="DN17" i="21"/>
  <c r="DM17" i="21"/>
  <c r="EO16" i="21"/>
  <c r="EN16" i="21"/>
  <c r="EM16" i="21"/>
  <c r="EL16" i="21"/>
  <c r="EK16" i="21"/>
  <c r="EJ16" i="21"/>
  <c r="EI16" i="21"/>
  <c r="EH16" i="21"/>
  <c r="EG16" i="21"/>
  <c r="EF16" i="21"/>
  <c r="EE16" i="21"/>
  <c r="ED16" i="21"/>
  <c r="EC16" i="21"/>
  <c r="EB16" i="21"/>
  <c r="EA16" i="21"/>
  <c r="DZ16" i="21"/>
  <c r="DY16" i="21"/>
  <c r="DX16" i="21"/>
  <c r="DW16" i="21"/>
  <c r="DV16" i="21"/>
  <c r="DU16" i="21"/>
  <c r="DT16" i="21"/>
  <c r="DS16" i="21"/>
  <c r="DR16" i="21"/>
  <c r="DQ16" i="21"/>
  <c r="DP16" i="21"/>
  <c r="DO16" i="21"/>
  <c r="DN16" i="21"/>
  <c r="DM16" i="21"/>
  <c r="AP16" i="21"/>
  <c r="AO16" i="21"/>
  <c r="AN16" i="21"/>
  <c r="AM16" i="21"/>
  <c r="AL16" i="21"/>
  <c r="AK16" i="21"/>
  <c r="AJ16" i="21"/>
  <c r="AI16" i="21"/>
  <c r="AH16" i="21"/>
  <c r="AG16" i="21"/>
  <c r="AF16" i="21"/>
  <c r="AE16" i="21"/>
  <c r="AD16" i="21"/>
  <c r="AC16" i="21"/>
  <c r="AB16" i="21"/>
  <c r="AA16" i="21"/>
  <c r="Z16" i="21"/>
  <c r="Y16" i="21"/>
  <c r="X16" i="21"/>
  <c r="W16" i="21"/>
  <c r="V16" i="21"/>
  <c r="U16" i="21"/>
  <c r="T16" i="21"/>
  <c r="S16" i="21"/>
  <c r="R16" i="21"/>
  <c r="Q16" i="21"/>
  <c r="P16" i="21"/>
  <c r="O16" i="21"/>
  <c r="N16" i="21"/>
  <c r="EO15" i="21"/>
  <c r="EN15" i="21"/>
  <c r="EM15" i="21"/>
  <c r="EL15" i="21"/>
  <c r="EK15" i="21"/>
  <c r="EJ15" i="21"/>
  <c r="EI15" i="21"/>
  <c r="EH15" i="21"/>
  <c r="EG15" i="21"/>
  <c r="EF15" i="21"/>
  <c r="EE15" i="21"/>
  <c r="ED15" i="21"/>
  <c r="EC15" i="21"/>
  <c r="EB15" i="21"/>
  <c r="EA15" i="21"/>
  <c r="DZ15" i="21"/>
  <c r="DY15" i="21"/>
  <c r="DX15" i="21"/>
  <c r="DW15" i="21"/>
  <c r="DV15" i="21"/>
  <c r="DU15" i="21"/>
  <c r="DT15" i="21"/>
  <c r="DS15" i="21"/>
  <c r="DR15" i="21"/>
  <c r="DQ15" i="21"/>
  <c r="DP15" i="21"/>
  <c r="DO15" i="21"/>
  <c r="DN15" i="21"/>
  <c r="DM15" i="21"/>
  <c r="AP15" i="21"/>
  <c r="AO15" i="21"/>
  <c r="AN15" i="21"/>
  <c r="AM15" i="21"/>
  <c r="AL15" i="21"/>
  <c r="AK15" i="21"/>
  <c r="AJ15" i="21"/>
  <c r="AI15" i="21"/>
  <c r="AH15" i="21"/>
  <c r="AG15" i="21"/>
  <c r="AF15" i="21"/>
  <c r="AE15" i="21"/>
  <c r="AD15" i="21"/>
  <c r="AC15" i="21"/>
  <c r="AB15" i="21"/>
  <c r="AA15" i="21"/>
  <c r="Z15" i="21"/>
  <c r="Y15" i="21"/>
  <c r="X15" i="21"/>
  <c r="W15" i="21"/>
  <c r="V15" i="21"/>
  <c r="U15" i="21"/>
  <c r="T15" i="21"/>
  <c r="S15" i="21"/>
  <c r="R15" i="21"/>
  <c r="Q15" i="21"/>
  <c r="P15" i="21"/>
  <c r="O15" i="21"/>
  <c r="N15" i="21"/>
  <c r="EO14" i="21"/>
  <c r="EN14" i="21"/>
  <c r="EM14" i="21"/>
  <c r="EL14" i="21"/>
  <c r="EK14" i="21"/>
  <c r="EJ14" i="21"/>
  <c r="EI14" i="21"/>
  <c r="EH14" i="21"/>
  <c r="EG14" i="21"/>
  <c r="EF14" i="21"/>
  <c r="EE14" i="21"/>
  <c r="ED14" i="21"/>
  <c r="EC14" i="21"/>
  <c r="EB14" i="21"/>
  <c r="EA14" i="21"/>
  <c r="DZ14" i="21"/>
  <c r="DY14" i="21"/>
  <c r="DX14" i="21"/>
  <c r="DW14" i="21"/>
  <c r="DV14" i="21"/>
  <c r="DU14" i="21"/>
  <c r="DT14" i="21"/>
  <c r="DS14" i="21"/>
  <c r="DR14" i="21"/>
  <c r="DQ14" i="21"/>
  <c r="DP14" i="21"/>
  <c r="DO14" i="21"/>
  <c r="DN14" i="21"/>
  <c r="DM14" i="21"/>
  <c r="AP14" i="21"/>
  <c r="AO14" i="21"/>
  <c r="AN14" i="21"/>
  <c r="AM14" i="21"/>
  <c r="AL14" i="21"/>
  <c r="AK14" i="21"/>
  <c r="AJ14" i="21"/>
  <c r="AI14" i="21"/>
  <c r="AH14" i="21"/>
  <c r="AG14" i="21"/>
  <c r="AF14" i="21"/>
  <c r="AE14" i="21"/>
  <c r="AD14" i="21"/>
  <c r="AC14" i="21"/>
  <c r="AB14" i="21"/>
  <c r="AA14" i="21"/>
  <c r="Z14" i="21"/>
  <c r="Y14" i="21"/>
  <c r="X14" i="21"/>
  <c r="W14" i="21"/>
  <c r="V14" i="21"/>
  <c r="U14" i="21"/>
  <c r="T14" i="21"/>
  <c r="S14" i="21"/>
  <c r="R14" i="21"/>
  <c r="Q14" i="21"/>
  <c r="P14" i="21"/>
  <c r="O14" i="21"/>
  <c r="N14" i="21"/>
  <c r="EO13" i="21"/>
  <c r="EN13" i="21"/>
  <c r="EM13" i="21"/>
  <c r="EL13" i="21"/>
  <c r="EK13" i="21"/>
  <c r="EJ13" i="21"/>
  <c r="EI13" i="21"/>
  <c r="EH13" i="21"/>
  <c r="EG13" i="21"/>
  <c r="EF13" i="21"/>
  <c r="EE13" i="21"/>
  <c r="ED13" i="21"/>
  <c r="EC13" i="21"/>
  <c r="EB13" i="21"/>
  <c r="EA13" i="21"/>
  <c r="DZ13" i="21"/>
  <c r="DY13" i="21"/>
  <c r="DX13" i="21"/>
  <c r="DW13" i="21"/>
  <c r="DV13" i="21"/>
  <c r="DU13" i="21"/>
  <c r="DT13" i="21"/>
  <c r="DS13" i="21"/>
  <c r="DR13" i="21"/>
  <c r="DQ13" i="21"/>
  <c r="DP13" i="21"/>
  <c r="DO13" i="21"/>
  <c r="DN13" i="21"/>
  <c r="DM13" i="21"/>
  <c r="EO12" i="21"/>
  <c r="EN12" i="21"/>
  <c r="EM12" i="21"/>
  <c r="EL12" i="21"/>
  <c r="EK12" i="21"/>
  <c r="EJ12" i="21"/>
  <c r="EI12" i="21"/>
  <c r="EH12" i="21"/>
  <c r="EG12" i="21"/>
  <c r="EF12" i="21"/>
  <c r="EE12" i="21"/>
  <c r="ED12" i="21"/>
  <c r="EC12" i="21"/>
  <c r="EB12" i="21"/>
  <c r="EA12" i="21"/>
  <c r="DZ12" i="21"/>
  <c r="DY12" i="21"/>
  <c r="DX12" i="21"/>
  <c r="DW12" i="21"/>
  <c r="DV12" i="21"/>
  <c r="DU12" i="21"/>
  <c r="DT12" i="21"/>
  <c r="DS12" i="21"/>
  <c r="DR12" i="21"/>
  <c r="DQ12" i="21"/>
  <c r="DP12" i="21"/>
  <c r="DO12" i="21"/>
  <c r="DN12" i="21"/>
  <c r="DM12" i="21"/>
  <c r="AP12" i="21"/>
  <c r="AO12" i="21"/>
  <c r="AN12" i="21"/>
  <c r="AM12" i="21"/>
  <c r="AL12" i="21"/>
  <c r="AK12" i="21"/>
  <c r="AJ12" i="21"/>
  <c r="AI12" i="21"/>
  <c r="AH12" i="21"/>
  <c r="AG12" i="21"/>
  <c r="AF12" i="21"/>
  <c r="AE12" i="21"/>
  <c r="AD12" i="21"/>
  <c r="AC12" i="21"/>
  <c r="AB12" i="21"/>
  <c r="AA12" i="21"/>
  <c r="Z12" i="21"/>
  <c r="Y12" i="21"/>
  <c r="X12" i="21"/>
  <c r="W12" i="21"/>
  <c r="V12" i="21"/>
  <c r="U12" i="21"/>
  <c r="T12" i="21"/>
  <c r="S12" i="21"/>
  <c r="R12" i="21"/>
  <c r="Q12" i="21"/>
  <c r="P12" i="21"/>
  <c r="O12" i="21"/>
  <c r="N12" i="21"/>
  <c r="AP11" i="21"/>
  <c r="AO11" i="21"/>
  <c r="AN11" i="21"/>
  <c r="AM11" i="21"/>
  <c r="AL11" i="21"/>
  <c r="AK11" i="21"/>
  <c r="AJ11" i="21"/>
  <c r="AI11" i="21"/>
  <c r="AH11" i="21"/>
  <c r="AG11" i="21"/>
  <c r="AF11" i="21"/>
  <c r="AE11" i="21"/>
  <c r="AD11" i="21"/>
  <c r="AC11" i="21"/>
  <c r="AB11" i="21"/>
  <c r="AA11" i="21"/>
  <c r="Z11" i="21"/>
  <c r="Y11" i="21"/>
  <c r="X11" i="21"/>
  <c r="W11" i="21"/>
  <c r="V11" i="21"/>
  <c r="U11" i="21"/>
  <c r="T11" i="21"/>
  <c r="S11" i="21"/>
  <c r="R11" i="21"/>
  <c r="Q11" i="21"/>
  <c r="P11" i="21"/>
  <c r="O11" i="21"/>
  <c r="N11" i="21"/>
  <c r="IF9" i="21"/>
  <c r="GZ9" i="21"/>
  <c r="AP9" i="21"/>
  <c r="AO9" i="21"/>
  <c r="AN9" i="21"/>
  <c r="AM9" i="21"/>
  <c r="AL9" i="21"/>
  <c r="AK9" i="21"/>
  <c r="AJ9" i="21"/>
  <c r="AI9" i="21"/>
  <c r="AH9" i="21"/>
  <c r="AG9" i="21"/>
  <c r="AF9" i="21"/>
  <c r="AE9" i="21"/>
  <c r="AD9" i="21"/>
  <c r="AC9" i="21"/>
  <c r="AB9" i="21"/>
  <c r="AA9" i="21"/>
  <c r="Z9" i="21"/>
  <c r="Y9" i="21"/>
  <c r="X9" i="21"/>
  <c r="W9" i="21"/>
  <c r="V9" i="21"/>
  <c r="U9" i="21"/>
  <c r="T9" i="21"/>
  <c r="S9" i="21"/>
  <c r="R9" i="21"/>
  <c r="Q9" i="21"/>
  <c r="P9" i="21"/>
  <c r="O9" i="21"/>
  <c r="N9" i="21"/>
  <c r="AP8" i="21"/>
  <c r="AO8" i="21"/>
  <c r="AN8" i="21"/>
  <c r="AM8" i="21"/>
  <c r="AL8" i="21"/>
  <c r="AK8" i="21"/>
  <c r="AJ8" i="21"/>
  <c r="AI8" i="21"/>
  <c r="AH8" i="21"/>
  <c r="AG8" i="21"/>
  <c r="AF8" i="21"/>
  <c r="AE8" i="21"/>
  <c r="AD8" i="21"/>
  <c r="AC8" i="21"/>
  <c r="AB8" i="21"/>
  <c r="AA8" i="21"/>
  <c r="Z8" i="21"/>
  <c r="Y8" i="21"/>
  <c r="X8" i="21"/>
  <c r="W8" i="21"/>
  <c r="V8" i="21"/>
  <c r="U8" i="21"/>
  <c r="T8" i="21"/>
  <c r="S8" i="21"/>
  <c r="R8" i="21"/>
  <c r="Q8" i="21"/>
  <c r="P8" i="21"/>
  <c r="O8" i="21"/>
  <c r="N8" i="21"/>
  <c r="AP7" i="21"/>
  <c r="AO7" i="21"/>
  <c r="AN7" i="21"/>
  <c r="AM7" i="21"/>
  <c r="AL7" i="21"/>
  <c r="AK7" i="21"/>
  <c r="AJ7" i="21"/>
  <c r="AI7" i="21"/>
  <c r="AH7" i="21"/>
  <c r="AG7" i="21"/>
  <c r="AF7" i="21"/>
  <c r="AE7" i="21"/>
  <c r="AD7" i="21"/>
  <c r="AC7" i="21"/>
  <c r="AB7" i="21"/>
  <c r="AA7" i="21"/>
  <c r="Z7" i="21"/>
  <c r="Y7" i="21"/>
  <c r="X7" i="21"/>
  <c r="W7" i="21"/>
  <c r="V7" i="21"/>
  <c r="U7" i="21"/>
  <c r="T7" i="21"/>
  <c r="S7" i="21"/>
  <c r="R7" i="21"/>
  <c r="Q7" i="21"/>
  <c r="P7" i="21"/>
  <c r="O7" i="21"/>
  <c r="N7" i="21"/>
  <c r="AP6" i="21"/>
  <c r="AO6" i="21"/>
  <c r="AN6" i="21"/>
  <c r="AM6" i="21"/>
  <c r="AL6" i="21"/>
  <c r="AK6" i="21"/>
  <c r="AJ6" i="21"/>
  <c r="AI6" i="21"/>
  <c r="AH6" i="21"/>
  <c r="AG6" i="21"/>
  <c r="AF6" i="21"/>
  <c r="AE6" i="21"/>
  <c r="AD6" i="21"/>
  <c r="AC6" i="21"/>
  <c r="AB6" i="21"/>
  <c r="AA6" i="21"/>
  <c r="Z6" i="21"/>
  <c r="Y6" i="21"/>
  <c r="X6" i="21"/>
  <c r="W6" i="21"/>
  <c r="V6" i="21"/>
  <c r="U6" i="21"/>
  <c r="T6" i="21"/>
  <c r="S6" i="21"/>
  <c r="R6" i="21"/>
  <c r="Q6" i="21"/>
  <c r="P6" i="21"/>
  <c r="O6" i="21"/>
  <c r="N6" i="21"/>
  <c r="C6" i="21"/>
  <c r="H17" i="21" s="1"/>
  <c r="I17" i="21" s="1"/>
  <c r="AP5" i="21"/>
  <c r="AO5" i="21"/>
  <c r="AN5" i="21"/>
  <c r="AM5" i="21"/>
  <c r="AL5" i="21"/>
  <c r="AK5" i="21"/>
  <c r="AJ5" i="21"/>
  <c r="AI5" i="21"/>
  <c r="AH5" i="21"/>
  <c r="AG5" i="21"/>
  <c r="AF5" i="21"/>
  <c r="AE5" i="21"/>
  <c r="AD5" i="21"/>
  <c r="AC5" i="21"/>
  <c r="AB5" i="21"/>
  <c r="AA5" i="21"/>
  <c r="Z5" i="21"/>
  <c r="Y5" i="21"/>
  <c r="X5" i="21"/>
  <c r="W5" i="21"/>
  <c r="V5" i="21"/>
  <c r="U5" i="21"/>
  <c r="T5" i="21"/>
  <c r="S5" i="21"/>
  <c r="R5" i="21"/>
  <c r="Q5" i="21"/>
  <c r="P5" i="21"/>
  <c r="O5" i="21"/>
  <c r="N5" i="21"/>
  <c r="J6" i="24"/>
  <c r="BY1" i="11" s="1"/>
  <c r="E6" i="24"/>
  <c r="E7" i="24"/>
  <c r="E8" i="24"/>
  <c r="E9" i="24"/>
  <c r="E10" i="24"/>
  <c r="E11" i="24"/>
  <c r="E12" i="24"/>
  <c r="E13" i="24"/>
  <c r="E14" i="24"/>
  <c r="E15" i="24"/>
  <c r="E16" i="24"/>
  <c r="E17" i="24"/>
  <c r="E18" i="24"/>
  <c r="E19" i="24"/>
  <c r="E20" i="24"/>
  <c r="E21" i="24"/>
  <c r="E22" i="24"/>
  <c r="E23" i="24"/>
  <c r="E24" i="24"/>
  <c r="E25" i="24"/>
  <c r="E26" i="24"/>
  <c r="E27" i="24"/>
  <c r="E28" i="24"/>
  <c r="E29" i="24"/>
  <c r="E30" i="24"/>
  <c r="E31" i="24"/>
  <c r="E32" i="24"/>
  <c r="E33" i="24"/>
  <c r="E34" i="24"/>
  <c r="E35" i="24"/>
  <c r="E5" i="24"/>
  <c r="CA15" i="22" l="1"/>
  <c r="CA15" i="34"/>
  <c r="CA41" i="22"/>
  <c r="CA43" i="21"/>
  <c r="CA14" i="22"/>
  <c r="CA16" i="22"/>
  <c r="CA47" i="22"/>
  <c r="CA46" i="22"/>
  <c r="CA20" i="22"/>
  <c r="CA19" i="22"/>
  <c r="CA43" i="22"/>
  <c r="CA16" i="21"/>
  <c r="CA15" i="21"/>
  <c r="CA42" i="21"/>
  <c r="CA41" i="21"/>
  <c r="CA14" i="34"/>
  <c r="CA47" i="21"/>
  <c r="CA20" i="21"/>
  <c r="CA19" i="21"/>
  <c r="CA46" i="21"/>
  <c r="CA42" i="34"/>
  <c r="CA43" i="34"/>
  <c r="CA16" i="34"/>
  <c r="CA14" i="21"/>
  <c r="CA41" i="34"/>
  <c r="CA42" i="11"/>
  <c r="CA47" i="34"/>
  <c r="CA20" i="34"/>
  <c r="CA19" i="34"/>
  <c r="CA46" i="34"/>
  <c r="CA43" i="11"/>
  <c r="CA41" i="11"/>
  <c r="BY1" i="22"/>
  <c r="BY1" i="21"/>
  <c r="H49" i="22"/>
  <c r="H48" i="22"/>
  <c r="H47" i="22"/>
  <c r="H45" i="22"/>
  <c r="I45" i="22" s="1"/>
  <c r="H44" i="22"/>
  <c r="I44" i="22" s="1"/>
  <c r="H46" i="22"/>
  <c r="H22" i="22"/>
  <c r="H21" i="22"/>
  <c r="H20" i="22"/>
  <c r="H17" i="22"/>
  <c r="I17" i="22" s="1"/>
  <c r="H19" i="22"/>
  <c r="H18" i="22"/>
  <c r="I18" i="22" s="1"/>
  <c r="BT17" i="21"/>
  <c r="BP17" i="21"/>
  <c r="BL17" i="21"/>
  <c r="BH17" i="21"/>
  <c r="BD17" i="21"/>
  <c r="AZ17" i="21"/>
  <c r="AV17" i="21"/>
  <c r="AR17" i="21"/>
  <c r="AM17" i="21"/>
  <c r="AI17" i="21"/>
  <c r="AE17" i="21"/>
  <c r="AA17" i="21"/>
  <c r="W17" i="21"/>
  <c r="S17" i="21"/>
  <c r="O17" i="21"/>
  <c r="BS17" i="21"/>
  <c r="BO17" i="21"/>
  <c r="BK17" i="21"/>
  <c r="BG17" i="21"/>
  <c r="BC17" i="21"/>
  <c r="AY17" i="21"/>
  <c r="AU17" i="21"/>
  <c r="AP17" i="21"/>
  <c r="AL17" i="21"/>
  <c r="AH17" i="21"/>
  <c r="AD17" i="21"/>
  <c r="Z17" i="21"/>
  <c r="V17" i="21"/>
  <c r="R17" i="21"/>
  <c r="N17" i="21"/>
  <c r="BR17" i="21"/>
  <c r="BN17" i="21"/>
  <c r="BJ17" i="21"/>
  <c r="BF17" i="21"/>
  <c r="BB17" i="21"/>
  <c r="AX17" i="21"/>
  <c r="AT17" i="21"/>
  <c r="AO17" i="21"/>
  <c r="AK17" i="21"/>
  <c r="AG17" i="21"/>
  <c r="AC17" i="21"/>
  <c r="Y17" i="21"/>
  <c r="U17" i="21"/>
  <c r="Q17" i="21"/>
  <c r="BQ17" i="21"/>
  <c r="BA17" i="21"/>
  <c r="AJ17" i="21"/>
  <c r="T17" i="21"/>
  <c r="BM17" i="21"/>
  <c r="AW17" i="21"/>
  <c r="AF17" i="21"/>
  <c r="P17" i="21"/>
  <c r="BI17" i="21"/>
  <c r="AS17" i="21"/>
  <c r="AB17" i="21"/>
  <c r="BE17" i="21"/>
  <c r="AN17" i="21"/>
  <c r="X17" i="21"/>
  <c r="H49" i="21"/>
  <c r="H48" i="21"/>
  <c r="H47" i="21"/>
  <c r="H46" i="21"/>
  <c r="H45" i="21"/>
  <c r="I45" i="21" s="1"/>
  <c r="H44" i="21"/>
  <c r="I44" i="21" s="1"/>
  <c r="H22" i="21"/>
  <c r="H21" i="21"/>
  <c r="H20" i="21"/>
  <c r="H18" i="21"/>
  <c r="I18" i="21" s="1"/>
  <c r="H19" i="21"/>
  <c r="BY28" i="22" l="1"/>
  <c r="CA5" i="22"/>
  <c r="BY11" i="22"/>
  <c r="CA11" i="22" s="1"/>
  <c r="CA5" i="21"/>
  <c r="BY28" i="21"/>
  <c r="BY11" i="21"/>
  <c r="CA11" i="21" s="1"/>
  <c r="N28" i="22"/>
  <c r="AM19" i="22"/>
  <c r="AI19" i="22"/>
  <c r="AE19" i="22"/>
  <c r="AA19" i="22"/>
  <c r="W19" i="22"/>
  <c r="S19" i="22"/>
  <c r="O19" i="22"/>
  <c r="AP19" i="22"/>
  <c r="AK19" i="22"/>
  <c r="AF19" i="22"/>
  <c r="Z19" i="22"/>
  <c r="U19" i="22"/>
  <c r="P19" i="22"/>
  <c r="AO19" i="22"/>
  <c r="AJ19" i="22"/>
  <c r="AD19" i="22"/>
  <c r="Y19" i="22"/>
  <c r="T19" i="22"/>
  <c r="N19" i="22"/>
  <c r="AN19" i="22"/>
  <c r="AH19" i="22"/>
  <c r="AC19" i="22"/>
  <c r="X19" i="22"/>
  <c r="R19" i="22"/>
  <c r="AL19" i="22"/>
  <c r="AG19" i="22"/>
  <c r="AB19" i="22"/>
  <c r="V19" i="22"/>
  <c r="Q19" i="22"/>
  <c r="BQ17" i="22"/>
  <c r="BM17" i="22"/>
  <c r="BI17" i="22"/>
  <c r="BE17" i="22"/>
  <c r="BA17" i="22"/>
  <c r="AW17" i="22"/>
  <c r="AS17" i="22"/>
  <c r="AN17" i="22"/>
  <c r="AJ17" i="22"/>
  <c r="AF17" i="22"/>
  <c r="AB17" i="22"/>
  <c r="X17" i="22"/>
  <c r="T17" i="22"/>
  <c r="P17" i="22"/>
  <c r="BT17" i="22"/>
  <c r="BP17" i="22"/>
  <c r="BL17" i="22"/>
  <c r="BH17" i="22"/>
  <c r="BD17" i="22"/>
  <c r="AZ17" i="22"/>
  <c r="AV17" i="22"/>
  <c r="AR17" i="22"/>
  <c r="AM17" i="22"/>
  <c r="AI17" i="22"/>
  <c r="AE17" i="22"/>
  <c r="AA17" i="22"/>
  <c r="W17" i="22"/>
  <c r="S17" i="22"/>
  <c r="O17" i="22"/>
  <c r="BS17" i="22"/>
  <c r="BO17" i="22"/>
  <c r="BK17" i="22"/>
  <c r="BG17" i="22"/>
  <c r="BC17" i="22"/>
  <c r="AY17" i="22"/>
  <c r="AU17" i="22"/>
  <c r="AP17" i="22"/>
  <c r="AL17" i="22"/>
  <c r="AH17" i="22"/>
  <c r="AD17" i="22"/>
  <c r="Z17" i="22"/>
  <c r="V17" i="22"/>
  <c r="R17" i="22"/>
  <c r="N17" i="22"/>
  <c r="BR17" i="22"/>
  <c r="BN17" i="22"/>
  <c r="BJ17" i="22"/>
  <c r="BF17" i="22"/>
  <c r="BB17" i="22"/>
  <c r="AX17" i="22"/>
  <c r="AT17" i="22"/>
  <c r="AO17" i="22"/>
  <c r="AK17" i="22"/>
  <c r="AG17" i="22"/>
  <c r="AC17" i="22"/>
  <c r="Y17" i="22"/>
  <c r="U17" i="22"/>
  <c r="Q17" i="22"/>
  <c r="AP21" i="22"/>
  <c r="AL21" i="22"/>
  <c r="AH21" i="22"/>
  <c r="AD21" i="22"/>
  <c r="Z21" i="22"/>
  <c r="V21" i="22"/>
  <c r="R21" i="22"/>
  <c r="N21" i="22"/>
  <c r="AO21" i="22"/>
  <c r="AK21" i="22"/>
  <c r="AG21" i="22"/>
  <c r="AC21" i="22"/>
  <c r="Y21" i="22"/>
  <c r="U21" i="22"/>
  <c r="Q21" i="22"/>
  <c r="AN21" i="22"/>
  <c r="AJ21" i="22"/>
  <c r="AF21" i="22"/>
  <c r="AB21" i="22"/>
  <c r="X21" i="22"/>
  <c r="T21" i="22"/>
  <c r="P21" i="22"/>
  <c r="AM21" i="22"/>
  <c r="AI21" i="22"/>
  <c r="AE21" i="22"/>
  <c r="AA21" i="22"/>
  <c r="W21" i="22"/>
  <c r="S21" i="22"/>
  <c r="O21" i="22"/>
  <c r="BT18" i="22"/>
  <c r="BP18" i="22"/>
  <c r="BL18" i="22"/>
  <c r="BH18" i="22"/>
  <c r="BD18" i="22"/>
  <c r="AZ18" i="22"/>
  <c r="AV18" i="22"/>
  <c r="AR18" i="22"/>
  <c r="AM18" i="22"/>
  <c r="AI18" i="22"/>
  <c r="AE18" i="22"/>
  <c r="AA18" i="22"/>
  <c r="W18" i="22"/>
  <c r="S18" i="22"/>
  <c r="O18" i="22"/>
  <c r="BS18" i="22"/>
  <c r="BO18" i="22"/>
  <c r="BK18" i="22"/>
  <c r="BG18" i="22"/>
  <c r="BC18" i="22"/>
  <c r="AY18" i="22"/>
  <c r="AU18" i="22"/>
  <c r="AP18" i="22"/>
  <c r="AL18" i="22"/>
  <c r="AH18" i="22"/>
  <c r="AD18" i="22"/>
  <c r="Z18" i="22"/>
  <c r="V18" i="22"/>
  <c r="R18" i="22"/>
  <c r="N18" i="22"/>
  <c r="BR18" i="22"/>
  <c r="BN18" i="22"/>
  <c r="BJ18" i="22"/>
  <c r="BF18" i="22"/>
  <c r="BB18" i="22"/>
  <c r="AX18" i="22"/>
  <c r="AT18" i="22"/>
  <c r="AO18" i="22"/>
  <c r="AK18" i="22"/>
  <c r="AG18" i="22"/>
  <c r="AC18" i="22"/>
  <c r="Y18" i="22"/>
  <c r="U18" i="22"/>
  <c r="Q18" i="22"/>
  <c r="BQ18" i="22"/>
  <c r="BM18" i="22"/>
  <c r="BI18" i="22"/>
  <c r="BE18" i="22"/>
  <c r="BA18" i="22"/>
  <c r="AW18" i="22"/>
  <c r="AS18" i="22"/>
  <c r="AN18" i="22"/>
  <c r="AJ18" i="22"/>
  <c r="AF18" i="22"/>
  <c r="AB18" i="22"/>
  <c r="X18" i="22"/>
  <c r="T18" i="22"/>
  <c r="P18" i="22"/>
  <c r="BS18" i="21"/>
  <c r="BO18" i="21"/>
  <c r="BK18" i="21"/>
  <c r="BG18" i="21"/>
  <c r="BC18" i="21"/>
  <c r="AY18" i="21"/>
  <c r="AU18" i="21"/>
  <c r="AP18" i="21"/>
  <c r="AL18" i="21"/>
  <c r="AH18" i="21"/>
  <c r="AD18" i="21"/>
  <c r="Z18" i="21"/>
  <c r="V18" i="21"/>
  <c r="R18" i="21"/>
  <c r="N18" i="21"/>
  <c r="BQ18" i="21"/>
  <c r="BL18" i="21"/>
  <c r="BF18" i="21"/>
  <c r="BA18" i="21"/>
  <c r="AV18" i="21"/>
  <c r="AO18" i="21"/>
  <c r="AJ18" i="21"/>
  <c r="AE18" i="21"/>
  <c r="Y18" i="21"/>
  <c r="T18" i="21"/>
  <c r="O18" i="21"/>
  <c r="BP18" i="21"/>
  <c r="BJ18" i="21"/>
  <c r="BE18" i="21"/>
  <c r="AZ18" i="21"/>
  <c r="AT18" i="21"/>
  <c r="AN18" i="21"/>
  <c r="AI18" i="21"/>
  <c r="AC18" i="21"/>
  <c r="X18" i="21"/>
  <c r="S18" i="21"/>
  <c r="BT18" i="21"/>
  <c r="BN18" i="21"/>
  <c r="BI18" i="21"/>
  <c r="BD18" i="21"/>
  <c r="AX18" i="21"/>
  <c r="AS18" i="21"/>
  <c r="AM18" i="21"/>
  <c r="AG18" i="21"/>
  <c r="AB18" i="21"/>
  <c r="W18" i="21"/>
  <c r="Q18" i="21"/>
  <c r="BR18" i="21"/>
  <c r="BM18" i="21"/>
  <c r="BH18" i="21"/>
  <c r="BB18" i="21"/>
  <c r="AW18" i="21"/>
  <c r="AR18" i="21"/>
  <c r="AK18" i="21"/>
  <c r="AF18" i="21"/>
  <c r="AA18" i="21"/>
  <c r="U18" i="21"/>
  <c r="P18" i="21"/>
  <c r="AP19" i="21"/>
  <c r="AL19" i="21"/>
  <c r="AH19" i="21"/>
  <c r="AD19" i="21"/>
  <c r="Z19" i="21"/>
  <c r="AO19" i="21"/>
  <c r="AK19" i="21"/>
  <c r="AG19" i="21"/>
  <c r="AC19" i="21"/>
  <c r="Y19" i="21"/>
  <c r="U19" i="21"/>
  <c r="Q19" i="21"/>
  <c r="AJ19" i="21"/>
  <c r="AB19" i="21"/>
  <c r="V19" i="21"/>
  <c r="P19" i="21"/>
  <c r="AI19" i="21"/>
  <c r="AA19" i="21"/>
  <c r="T19" i="21"/>
  <c r="O19" i="21"/>
  <c r="AN19" i="21"/>
  <c r="AF19" i="21"/>
  <c r="X19" i="21"/>
  <c r="S19" i="21"/>
  <c r="N19" i="21"/>
  <c r="AM19" i="21"/>
  <c r="AE19" i="21"/>
  <c r="W19" i="21"/>
  <c r="R19" i="21"/>
  <c r="AN21" i="21"/>
  <c r="AJ21" i="21"/>
  <c r="AF21" i="21"/>
  <c r="AB21" i="21"/>
  <c r="X21" i="21"/>
  <c r="T21" i="21"/>
  <c r="P21" i="21"/>
  <c r="AM21" i="21"/>
  <c r="AI21" i="21"/>
  <c r="AE21" i="21"/>
  <c r="AA21" i="21"/>
  <c r="W21" i="21"/>
  <c r="S21" i="21"/>
  <c r="O21" i="21"/>
  <c r="AP21" i="21"/>
  <c r="AL21" i="21"/>
  <c r="AH21" i="21"/>
  <c r="AD21" i="21"/>
  <c r="Z21" i="21"/>
  <c r="V21" i="21"/>
  <c r="R21" i="21"/>
  <c r="N21" i="21"/>
  <c r="AO21" i="21"/>
  <c r="AK21" i="21"/>
  <c r="AG21" i="21"/>
  <c r="AC21" i="21"/>
  <c r="Y21" i="21"/>
  <c r="U21" i="21"/>
  <c r="Q21" i="21"/>
  <c r="EO45" i="34"/>
  <c r="EN45" i="34"/>
  <c r="EM45" i="34"/>
  <c r="EL45" i="34"/>
  <c r="EK45" i="34"/>
  <c r="EJ45" i="34"/>
  <c r="EI45" i="34"/>
  <c r="EH45" i="34"/>
  <c r="EG45" i="34"/>
  <c r="EF45" i="34"/>
  <c r="EE45" i="34"/>
  <c r="ED45" i="34"/>
  <c r="EC45" i="34"/>
  <c r="EB45" i="34"/>
  <c r="EA45" i="34"/>
  <c r="DZ45" i="34"/>
  <c r="DY45" i="34"/>
  <c r="DX45" i="34"/>
  <c r="DW45" i="34"/>
  <c r="DV45" i="34"/>
  <c r="DU45" i="34"/>
  <c r="DT45" i="34"/>
  <c r="DS45" i="34"/>
  <c r="DR45" i="34"/>
  <c r="DQ45" i="34"/>
  <c r="DP45" i="34"/>
  <c r="DO45" i="34"/>
  <c r="DN45" i="34"/>
  <c r="DM45" i="34"/>
  <c r="EO44" i="34"/>
  <c r="EN44" i="34"/>
  <c r="EM44" i="34"/>
  <c r="EL44" i="34"/>
  <c r="EK44" i="34"/>
  <c r="EJ44" i="34"/>
  <c r="EI44" i="34"/>
  <c r="EH44" i="34"/>
  <c r="EG44" i="34"/>
  <c r="EF44" i="34"/>
  <c r="EE44" i="34"/>
  <c r="ED44" i="34"/>
  <c r="EC44" i="34"/>
  <c r="EB44" i="34"/>
  <c r="EA44" i="34"/>
  <c r="DZ44" i="34"/>
  <c r="DY44" i="34"/>
  <c r="DX44" i="34"/>
  <c r="DW44" i="34"/>
  <c r="DV44" i="34"/>
  <c r="DU44" i="34"/>
  <c r="DT44" i="34"/>
  <c r="DS44" i="34"/>
  <c r="DR44" i="34"/>
  <c r="DQ44" i="34"/>
  <c r="DP44" i="34"/>
  <c r="DO44" i="34"/>
  <c r="DN44" i="34"/>
  <c r="DM44" i="34"/>
  <c r="EO43" i="34"/>
  <c r="EN43" i="34"/>
  <c r="EM43" i="34"/>
  <c r="EL43" i="34"/>
  <c r="EK43" i="34"/>
  <c r="EJ43" i="34"/>
  <c r="EI43" i="34"/>
  <c r="EH43" i="34"/>
  <c r="EG43" i="34"/>
  <c r="EF43" i="34"/>
  <c r="EE43" i="34"/>
  <c r="ED43" i="34"/>
  <c r="EC43" i="34"/>
  <c r="EB43" i="34"/>
  <c r="EA43" i="34"/>
  <c r="DZ43" i="34"/>
  <c r="DY43" i="34"/>
  <c r="DX43" i="34"/>
  <c r="DW43" i="34"/>
  <c r="DV43" i="34"/>
  <c r="DU43" i="34"/>
  <c r="DT43" i="34"/>
  <c r="DS43" i="34"/>
  <c r="DR43" i="34"/>
  <c r="DQ43" i="34"/>
  <c r="DP43" i="34"/>
  <c r="DO43" i="34"/>
  <c r="DN43" i="34"/>
  <c r="DM43" i="34"/>
  <c r="EO42" i="34"/>
  <c r="EN42" i="34"/>
  <c r="EM42" i="34"/>
  <c r="EL42" i="34"/>
  <c r="EK42" i="34"/>
  <c r="EJ42" i="34"/>
  <c r="EI42" i="34"/>
  <c r="EH42" i="34"/>
  <c r="EG42" i="34"/>
  <c r="EF42" i="34"/>
  <c r="EE42" i="34"/>
  <c r="ED42" i="34"/>
  <c r="EC42" i="34"/>
  <c r="EB42" i="34"/>
  <c r="EA42" i="34"/>
  <c r="DZ42" i="34"/>
  <c r="DY42" i="34"/>
  <c r="DX42" i="34"/>
  <c r="DW42" i="34"/>
  <c r="DV42" i="34"/>
  <c r="DU42" i="34"/>
  <c r="DT42" i="34"/>
  <c r="DS42" i="34"/>
  <c r="DR42" i="34"/>
  <c r="DQ42" i="34"/>
  <c r="DP42" i="34"/>
  <c r="DO42" i="34"/>
  <c r="DN42" i="34"/>
  <c r="DM42" i="34"/>
  <c r="EO41" i="34"/>
  <c r="EN41" i="34"/>
  <c r="EM41" i="34"/>
  <c r="EL41" i="34"/>
  <c r="EK41" i="34"/>
  <c r="EJ41" i="34"/>
  <c r="EI41" i="34"/>
  <c r="EH41" i="34"/>
  <c r="EG41" i="34"/>
  <c r="EF41" i="34"/>
  <c r="EE41" i="34"/>
  <c r="ED41" i="34"/>
  <c r="EC41" i="34"/>
  <c r="EB41" i="34"/>
  <c r="EA41" i="34"/>
  <c r="DZ41" i="34"/>
  <c r="DY41" i="34"/>
  <c r="DX41" i="34"/>
  <c r="DW41" i="34"/>
  <c r="DV41" i="34"/>
  <c r="DU41" i="34"/>
  <c r="DT41" i="34"/>
  <c r="DS41" i="34"/>
  <c r="DR41" i="34"/>
  <c r="DQ41" i="34"/>
  <c r="DP41" i="34"/>
  <c r="DO41" i="34"/>
  <c r="DN41" i="34"/>
  <c r="DM41" i="34"/>
  <c r="EO40" i="34"/>
  <c r="EN40" i="34"/>
  <c r="EM40" i="34"/>
  <c r="EL40" i="34"/>
  <c r="EK40" i="34"/>
  <c r="EJ40" i="34"/>
  <c r="EI40" i="34"/>
  <c r="EH40" i="34"/>
  <c r="EG40" i="34"/>
  <c r="EF40" i="34"/>
  <c r="EE40" i="34"/>
  <c r="ED40" i="34"/>
  <c r="EC40" i="34"/>
  <c r="EB40" i="34"/>
  <c r="EA40" i="34"/>
  <c r="DZ40" i="34"/>
  <c r="DY40" i="34"/>
  <c r="DX40" i="34"/>
  <c r="DW40" i="34"/>
  <c r="DV40" i="34"/>
  <c r="DU40" i="34"/>
  <c r="DT40" i="34"/>
  <c r="DS40" i="34"/>
  <c r="DR40" i="34"/>
  <c r="DQ40" i="34"/>
  <c r="DP40" i="34"/>
  <c r="DO40" i="34"/>
  <c r="DN40" i="34"/>
  <c r="DM40" i="34"/>
  <c r="EO39" i="34"/>
  <c r="EN39" i="34"/>
  <c r="EM39" i="34"/>
  <c r="EL39" i="34"/>
  <c r="EK39" i="34"/>
  <c r="EJ39" i="34"/>
  <c r="EI39" i="34"/>
  <c r="EH39" i="34"/>
  <c r="EG39" i="34"/>
  <c r="EF39" i="34"/>
  <c r="EE39" i="34"/>
  <c r="ED39" i="34"/>
  <c r="EC39" i="34"/>
  <c r="EB39" i="34"/>
  <c r="EA39" i="34"/>
  <c r="DZ39" i="34"/>
  <c r="DY39" i="34"/>
  <c r="DX39" i="34"/>
  <c r="DW39" i="34"/>
  <c r="DV39" i="34"/>
  <c r="DU39" i="34"/>
  <c r="DT39" i="34"/>
  <c r="DS39" i="34"/>
  <c r="DR39" i="34"/>
  <c r="DQ39" i="34"/>
  <c r="DP39" i="34"/>
  <c r="DO39" i="34"/>
  <c r="DN39" i="34"/>
  <c r="DM39" i="34"/>
  <c r="AP25" i="34"/>
  <c r="AO25" i="34"/>
  <c r="AN25" i="34"/>
  <c r="AM25" i="34"/>
  <c r="AL25" i="34"/>
  <c r="AK25" i="34"/>
  <c r="AJ25" i="34"/>
  <c r="AI25" i="34"/>
  <c r="AH25" i="34"/>
  <c r="AG25" i="34"/>
  <c r="AF25" i="34"/>
  <c r="AE25" i="34"/>
  <c r="AD25" i="34"/>
  <c r="AC25" i="34"/>
  <c r="AB25" i="34"/>
  <c r="AA25" i="34"/>
  <c r="Z25" i="34"/>
  <c r="Y25" i="34"/>
  <c r="X25" i="34"/>
  <c r="W25" i="34"/>
  <c r="V25" i="34"/>
  <c r="U25" i="34"/>
  <c r="T25" i="34"/>
  <c r="S25" i="34"/>
  <c r="R25" i="34"/>
  <c r="Q25" i="34"/>
  <c r="P25" i="34"/>
  <c r="O25" i="34"/>
  <c r="N25" i="34"/>
  <c r="AP24" i="34"/>
  <c r="AO24" i="34"/>
  <c r="AN24" i="34"/>
  <c r="AM24" i="34"/>
  <c r="AL24" i="34"/>
  <c r="AK24" i="34"/>
  <c r="AJ24" i="34"/>
  <c r="AI24" i="34"/>
  <c r="AH24" i="34"/>
  <c r="AG24" i="34"/>
  <c r="AF24" i="34"/>
  <c r="AE24" i="34"/>
  <c r="AD24" i="34"/>
  <c r="AC24" i="34"/>
  <c r="AB24" i="34"/>
  <c r="AA24" i="34"/>
  <c r="Z24" i="34"/>
  <c r="Y24" i="34"/>
  <c r="X24" i="34"/>
  <c r="W24" i="34"/>
  <c r="V24" i="34"/>
  <c r="U24" i="34"/>
  <c r="T24" i="34"/>
  <c r="S24" i="34"/>
  <c r="R24" i="34"/>
  <c r="Q24" i="34"/>
  <c r="P24" i="34"/>
  <c r="O24" i="34"/>
  <c r="N24" i="34"/>
  <c r="EO18" i="34"/>
  <c r="EN18" i="34"/>
  <c r="EM18" i="34"/>
  <c r="EL18" i="34"/>
  <c r="EK18" i="34"/>
  <c r="EJ18" i="34"/>
  <c r="EI18" i="34"/>
  <c r="EH18" i="34"/>
  <c r="EG18" i="34"/>
  <c r="EF18" i="34"/>
  <c r="EE18" i="34"/>
  <c r="ED18" i="34"/>
  <c r="EC18" i="34"/>
  <c r="EB18" i="34"/>
  <c r="EA18" i="34"/>
  <c r="DZ18" i="34"/>
  <c r="DY18" i="34"/>
  <c r="DX18" i="34"/>
  <c r="DW18" i="34"/>
  <c r="DV18" i="34"/>
  <c r="DU18" i="34"/>
  <c r="DT18" i="34"/>
  <c r="DS18" i="34"/>
  <c r="DR18" i="34"/>
  <c r="DQ18" i="34"/>
  <c r="DP18" i="34"/>
  <c r="DO18" i="34"/>
  <c r="DN18" i="34"/>
  <c r="DM18" i="34"/>
  <c r="EO17" i="34"/>
  <c r="EN17" i="34"/>
  <c r="EM17" i="34"/>
  <c r="EL17" i="34"/>
  <c r="EK17" i="34"/>
  <c r="EJ17" i="34"/>
  <c r="EI17" i="34"/>
  <c r="EH17" i="34"/>
  <c r="EG17" i="34"/>
  <c r="EF17" i="34"/>
  <c r="EE17" i="34"/>
  <c r="ED17" i="34"/>
  <c r="EC17" i="34"/>
  <c r="EB17" i="34"/>
  <c r="EA17" i="34"/>
  <c r="DZ17" i="34"/>
  <c r="DY17" i="34"/>
  <c r="DX17" i="34"/>
  <c r="DW17" i="34"/>
  <c r="DV17" i="34"/>
  <c r="DU17" i="34"/>
  <c r="DT17" i="34"/>
  <c r="DS17" i="34"/>
  <c r="DR17" i="34"/>
  <c r="DQ17" i="34"/>
  <c r="DP17" i="34"/>
  <c r="DO17" i="34"/>
  <c r="DN17" i="34"/>
  <c r="DM17" i="34"/>
  <c r="EO16" i="34"/>
  <c r="EN16" i="34"/>
  <c r="EM16" i="34"/>
  <c r="EL16" i="34"/>
  <c r="EK16" i="34"/>
  <c r="EJ16" i="34"/>
  <c r="EI16" i="34"/>
  <c r="EH16" i="34"/>
  <c r="EG16" i="34"/>
  <c r="EF16" i="34"/>
  <c r="EE16" i="34"/>
  <c r="ED16" i="34"/>
  <c r="EC16" i="34"/>
  <c r="EB16" i="34"/>
  <c r="EA16" i="34"/>
  <c r="DZ16" i="34"/>
  <c r="DY16" i="34"/>
  <c r="DX16" i="34"/>
  <c r="DW16" i="34"/>
  <c r="DV16" i="34"/>
  <c r="DU16" i="34"/>
  <c r="DT16" i="34"/>
  <c r="DS16" i="34"/>
  <c r="DR16" i="34"/>
  <c r="DQ16" i="34"/>
  <c r="DP16" i="34"/>
  <c r="DO16" i="34"/>
  <c r="DN16" i="34"/>
  <c r="DM16" i="34"/>
  <c r="AP16" i="34"/>
  <c r="AO16" i="34"/>
  <c r="AN16" i="34"/>
  <c r="AM16" i="34"/>
  <c r="AL16" i="34"/>
  <c r="AK16" i="34"/>
  <c r="AJ16" i="34"/>
  <c r="AI16" i="34"/>
  <c r="AH16" i="34"/>
  <c r="AG16" i="34"/>
  <c r="AF16" i="34"/>
  <c r="AE16" i="34"/>
  <c r="AD16" i="34"/>
  <c r="AC16" i="34"/>
  <c r="AB16" i="34"/>
  <c r="AA16" i="34"/>
  <c r="Z16" i="34"/>
  <c r="Y16" i="34"/>
  <c r="X16" i="34"/>
  <c r="W16" i="34"/>
  <c r="V16" i="34"/>
  <c r="U16" i="34"/>
  <c r="T16" i="34"/>
  <c r="S16" i="34"/>
  <c r="R16" i="34"/>
  <c r="Q16" i="34"/>
  <c r="P16" i="34"/>
  <c r="O16" i="34"/>
  <c r="N16" i="34"/>
  <c r="EO15" i="34"/>
  <c r="EN15" i="34"/>
  <c r="EM15" i="34"/>
  <c r="EL15" i="34"/>
  <c r="EK15" i="34"/>
  <c r="EJ15" i="34"/>
  <c r="EI15" i="34"/>
  <c r="EH15" i="34"/>
  <c r="EG15" i="34"/>
  <c r="EF15" i="34"/>
  <c r="EE15" i="34"/>
  <c r="ED15" i="34"/>
  <c r="EC15" i="34"/>
  <c r="EB15" i="34"/>
  <c r="EA15" i="34"/>
  <c r="DZ15" i="34"/>
  <c r="DY15" i="34"/>
  <c r="DX15" i="34"/>
  <c r="DW15" i="34"/>
  <c r="DV15" i="34"/>
  <c r="DU15" i="34"/>
  <c r="DT15" i="34"/>
  <c r="DS15" i="34"/>
  <c r="DR15" i="34"/>
  <c r="DQ15" i="34"/>
  <c r="DP15" i="34"/>
  <c r="DO15" i="34"/>
  <c r="DN15" i="34"/>
  <c r="DM15" i="34"/>
  <c r="AP15" i="34"/>
  <c r="AO15" i="34"/>
  <c r="AN15" i="34"/>
  <c r="AM15" i="34"/>
  <c r="AL15" i="34"/>
  <c r="AK15" i="34"/>
  <c r="AJ15" i="34"/>
  <c r="AI15" i="34"/>
  <c r="AH15" i="34"/>
  <c r="AG15" i="34"/>
  <c r="AF15" i="34"/>
  <c r="AE15" i="34"/>
  <c r="AD15" i="34"/>
  <c r="AC15" i="34"/>
  <c r="AB15" i="34"/>
  <c r="AA15" i="34"/>
  <c r="Z15" i="34"/>
  <c r="Y15" i="34"/>
  <c r="X15" i="34"/>
  <c r="W15" i="34"/>
  <c r="V15" i="34"/>
  <c r="U15" i="34"/>
  <c r="T15" i="34"/>
  <c r="S15" i="34"/>
  <c r="R15" i="34"/>
  <c r="Q15" i="34"/>
  <c r="P15" i="34"/>
  <c r="O15" i="34"/>
  <c r="N15" i="34"/>
  <c r="EO14" i="34"/>
  <c r="EN14" i="34"/>
  <c r="EM14" i="34"/>
  <c r="EL14" i="34"/>
  <c r="EK14" i="34"/>
  <c r="EJ14" i="34"/>
  <c r="EI14" i="34"/>
  <c r="EH14" i="34"/>
  <c r="EG14" i="34"/>
  <c r="EF14" i="34"/>
  <c r="EE14" i="34"/>
  <c r="ED14" i="34"/>
  <c r="EC14" i="34"/>
  <c r="EB14" i="34"/>
  <c r="EA14" i="34"/>
  <c r="DZ14" i="34"/>
  <c r="DY14" i="34"/>
  <c r="DX14" i="34"/>
  <c r="DW14" i="34"/>
  <c r="DV14" i="34"/>
  <c r="DU14" i="34"/>
  <c r="DT14" i="34"/>
  <c r="DS14" i="34"/>
  <c r="DR14" i="34"/>
  <c r="DQ14" i="34"/>
  <c r="DP14" i="34"/>
  <c r="DO14" i="34"/>
  <c r="DN14" i="34"/>
  <c r="DM14" i="34"/>
  <c r="AP14" i="34"/>
  <c r="AO14" i="34"/>
  <c r="AN14" i="34"/>
  <c r="AM14" i="34"/>
  <c r="AL14" i="34"/>
  <c r="AK14" i="34"/>
  <c r="AJ14" i="34"/>
  <c r="AI14" i="34"/>
  <c r="AH14" i="34"/>
  <c r="AG14" i="34"/>
  <c r="AF14" i="34"/>
  <c r="AE14" i="34"/>
  <c r="AD14" i="34"/>
  <c r="AC14" i="34"/>
  <c r="AB14" i="34"/>
  <c r="AA14" i="34"/>
  <c r="Z14" i="34"/>
  <c r="Y14" i="34"/>
  <c r="X14" i="34"/>
  <c r="W14" i="34"/>
  <c r="V14" i="34"/>
  <c r="U14" i="34"/>
  <c r="T14" i="34"/>
  <c r="S14" i="34"/>
  <c r="R14" i="34"/>
  <c r="Q14" i="34"/>
  <c r="P14" i="34"/>
  <c r="O14" i="34"/>
  <c r="N14" i="34"/>
  <c r="EO13" i="34"/>
  <c r="EN13" i="34"/>
  <c r="EM13" i="34"/>
  <c r="EL13" i="34"/>
  <c r="EK13" i="34"/>
  <c r="EJ13" i="34"/>
  <c r="EI13" i="34"/>
  <c r="EH13" i="34"/>
  <c r="EG13" i="34"/>
  <c r="EF13" i="34"/>
  <c r="EE13" i="34"/>
  <c r="ED13" i="34"/>
  <c r="EC13" i="34"/>
  <c r="EB13" i="34"/>
  <c r="EA13" i="34"/>
  <c r="DZ13" i="34"/>
  <c r="DY13" i="34"/>
  <c r="DX13" i="34"/>
  <c r="DW13" i="34"/>
  <c r="DV13" i="34"/>
  <c r="DU13" i="34"/>
  <c r="DT13" i="34"/>
  <c r="DS13" i="34"/>
  <c r="DR13" i="34"/>
  <c r="DQ13" i="34"/>
  <c r="DP13" i="34"/>
  <c r="DO13" i="34"/>
  <c r="DN13" i="34"/>
  <c r="DM13" i="34"/>
  <c r="EO12" i="34"/>
  <c r="EN12" i="34"/>
  <c r="EM12" i="34"/>
  <c r="EL12" i="34"/>
  <c r="EK12" i="34"/>
  <c r="EJ12" i="34"/>
  <c r="EI12" i="34"/>
  <c r="EH12" i="34"/>
  <c r="EG12" i="34"/>
  <c r="EF12" i="34"/>
  <c r="EE12" i="34"/>
  <c r="ED12" i="34"/>
  <c r="EC12" i="34"/>
  <c r="EB12" i="34"/>
  <c r="EA12" i="34"/>
  <c r="DZ12" i="34"/>
  <c r="DY12" i="34"/>
  <c r="DX12" i="34"/>
  <c r="DW12" i="34"/>
  <c r="DV12" i="34"/>
  <c r="DU12" i="34"/>
  <c r="DT12" i="34"/>
  <c r="DS12" i="34"/>
  <c r="DR12" i="34"/>
  <c r="DQ12" i="34"/>
  <c r="DP12" i="34"/>
  <c r="DO12" i="34"/>
  <c r="DN12" i="34"/>
  <c r="DM12" i="34"/>
  <c r="AP12" i="34"/>
  <c r="AO12" i="34"/>
  <c r="AN12" i="34"/>
  <c r="AM12" i="34"/>
  <c r="AL12" i="34"/>
  <c r="AK12" i="34"/>
  <c r="AJ12" i="34"/>
  <c r="AI12" i="34"/>
  <c r="AH12" i="34"/>
  <c r="AG12" i="34"/>
  <c r="AF12" i="34"/>
  <c r="AE12" i="34"/>
  <c r="AD12" i="34"/>
  <c r="AC12" i="34"/>
  <c r="AB12" i="34"/>
  <c r="AA12" i="34"/>
  <c r="Z12" i="34"/>
  <c r="Y12" i="34"/>
  <c r="X12" i="34"/>
  <c r="W12" i="34"/>
  <c r="V12" i="34"/>
  <c r="U12" i="34"/>
  <c r="T12" i="34"/>
  <c r="S12" i="34"/>
  <c r="R12" i="34"/>
  <c r="Q12" i="34"/>
  <c r="P12" i="34"/>
  <c r="O12" i="34"/>
  <c r="N12" i="34"/>
  <c r="AP11" i="34"/>
  <c r="AO11" i="34"/>
  <c r="AN11" i="34"/>
  <c r="AM11" i="34"/>
  <c r="AL11" i="34"/>
  <c r="AK11" i="34"/>
  <c r="AJ11" i="34"/>
  <c r="AI11" i="34"/>
  <c r="AH11" i="34"/>
  <c r="AG11" i="34"/>
  <c r="AF11" i="34"/>
  <c r="AE11" i="34"/>
  <c r="AD11" i="34"/>
  <c r="AC11" i="34"/>
  <c r="AB11" i="34"/>
  <c r="AA11" i="34"/>
  <c r="Z11" i="34"/>
  <c r="Y11" i="34"/>
  <c r="X11" i="34"/>
  <c r="W11" i="34"/>
  <c r="V11" i="34"/>
  <c r="U11" i="34"/>
  <c r="T11" i="34"/>
  <c r="S11" i="34"/>
  <c r="R11" i="34"/>
  <c r="Q11" i="34"/>
  <c r="P11" i="34"/>
  <c r="O11" i="34"/>
  <c r="N11" i="34"/>
  <c r="IF9" i="34"/>
  <c r="GZ9" i="34"/>
  <c r="AP9" i="34"/>
  <c r="AO9" i="34"/>
  <c r="AN9" i="34"/>
  <c r="AM9" i="34"/>
  <c r="AL9" i="34"/>
  <c r="AK9" i="34"/>
  <c r="AJ9" i="34"/>
  <c r="AI9" i="34"/>
  <c r="AH9" i="34"/>
  <c r="AG9" i="34"/>
  <c r="AF9" i="34"/>
  <c r="AE9" i="34"/>
  <c r="AD9" i="34"/>
  <c r="AC9" i="34"/>
  <c r="AB9" i="34"/>
  <c r="AA9" i="34"/>
  <c r="Z9" i="34"/>
  <c r="Y9" i="34"/>
  <c r="X9" i="34"/>
  <c r="W9" i="34"/>
  <c r="V9" i="34"/>
  <c r="U9" i="34"/>
  <c r="T9" i="34"/>
  <c r="S9" i="34"/>
  <c r="R9" i="34"/>
  <c r="Q9" i="34"/>
  <c r="P9" i="34"/>
  <c r="O9" i="34"/>
  <c r="N9" i="34"/>
  <c r="AP8" i="34"/>
  <c r="AO8" i="34"/>
  <c r="AN8" i="34"/>
  <c r="AM8" i="34"/>
  <c r="AL8" i="34"/>
  <c r="AK8" i="34"/>
  <c r="AJ8" i="34"/>
  <c r="AI8" i="34"/>
  <c r="AH8" i="34"/>
  <c r="AG8" i="34"/>
  <c r="AF8" i="34"/>
  <c r="AE8" i="34"/>
  <c r="AD8" i="34"/>
  <c r="AC8" i="34"/>
  <c r="AB8" i="34"/>
  <c r="AA8" i="34"/>
  <c r="Z8" i="34"/>
  <c r="Y8" i="34"/>
  <c r="X8" i="34"/>
  <c r="W8" i="34"/>
  <c r="V8" i="34"/>
  <c r="U8" i="34"/>
  <c r="T8" i="34"/>
  <c r="S8" i="34"/>
  <c r="R8" i="34"/>
  <c r="Q8" i="34"/>
  <c r="P8" i="34"/>
  <c r="O8" i="34"/>
  <c r="N8" i="34"/>
  <c r="AP7" i="34"/>
  <c r="AO7" i="34"/>
  <c r="AN7" i="34"/>
  <c r="AM7" i="34"/>
  <c r="AL7" i="34"/>
  <c r="AK7" i="34"/>
  <c r="AJ7" i="34"/>
  <c r="AI7" i="34"/>
  <c r="AH7" i="34"/>
  <c r="AG7" i="34"/>
  <c r="AF7" i="34"/>
  <c r="AE7" i="34"/>
  <c r="AD7" i="34"/>
  <c r="AC7" i="34"/>
  <c r="AB7" i="34"/>
  <c r="AA7" i="34"/>
  <c r="Z7" i="34"/>
  <c r="Y7" i="34"/>
  <c r="X7" i="34"/>
  <c r="W7" i="34"/>
  <c r="V7" i="34"/>
  <c r="U7" i="34"/>
  <c r="T7" i="34"/>
  <c r="S7" i="34"/>
  <c r="R7" i="34"/>
  <c r="Q7" i="34"/>
  <c r="P7" i="34"/>
  <c r="O7" i="34"/>
  <c r="N7" i="34"/>
  <c r="AP6" i="34"/>
  <c r="AO6" i="34"/>
  <c r="AN6" i="34"/>
  <c r="AM6" i="34"/>
  <c r="AL6" i="34"/>
  <c r="AK6" i="34"/>
  <c r="AJ6" i="34"/>
  <c r="AI6" i="34"/>
  <c r="AH6" i="34"/>
  <c r="AG6" i="34"/>
  <c r="AF6" i="34"/>
  <c r="AE6" i="34"/>
  <c r="AD6" i="34"/>
  <c r="AC6" i="34"/>
  <c r="AB6" i="34"/>
  <c r="AA6" i="34"/>
  <c r="Z6" i="34"/>
  <c r="Y6" i="34"/>
  <c r="X6" i="34"/>
  <c r="W6" i="34"/>
  <c r="V6" i="34"/>
  <c r="U6" i="34"/>
  <c r="T6" i="34"/>
  <c r="S6" i="34"/>
  <c r="R6" i="34"/>
  <c r="Q6" i="34"/>
  <c r="P6" i="34"/>
  <c r="O6" i="34"/>
  <c r="N6" i="34"/>
  <c r="C6" i="34"/>
  <c r="H20" i="34" s="1"/>
  <c r="AP5" i="34"/>
  <c r="AO5" i="34"/>
  <c r="AN5" i="34"/>
  <c r="AM5" i="34"/>
  <c r="AL5" i="34"/>
  <c r="AK5" i="34"/>
  <c r="AJ5" i="34"/>
  <c r="AI5" i="34"/>
  <c r="AH5" i="34"/>
  <c r="AG5" i="34"/>
  <c r="AF5" i="34"/>
  <c r="AE5" i="34"/>
  <c r="AD5" i="34"/>
  <c r="AC5" i="34"/>
  <c r="AB5" i="34"/>
  <c r="AA5" i="34"/>
  <c r="Z5" i="34"/>
  <c r="Y5" i="34"/>
  <c r="X5" i="34"/>
  <c r="W5" i="34"/>
  <c r="V5" i="34"/>
  <c r="U5" i="34"/>
  <c r="T5" i="34"/>
  <c r="S5" i="34"/>
  <c r="R5" i="34"/>
  <c r="Q5" i="34"/>
  <c r="P5" i="34"/>
  <c r="O5" i="34"/>
  <c r="N5" i="34"/>
  <c r="BY38" i="22" l="1"/>
  <c r="CA38" i="22" s="1"/>
  <c r="CA32" i="22"/>
  <c r="BY38" i="21"/>
  <c r="CA38" i="21" s="1"/>
  <c r="CA32" i="21"/>
  <c r="N28" i="21"/>
  <c r="AF29" i="22"/>
  <c r="AJ29" i="22"/>
  <c r="AJ31" i="22" s="1"/>
  <c r="AJ42" i="22" s="1"/>
  <c r="AN29" i="22"/>
  <c r="AN31" i="22" s="1"/>
  <c r="AN51" i="22" s="1"/>
  <c r="O29" i="22"/>
  <c r="O31" i="22" s="1"/>
  <c r="O41" i="22" s="1"/>
  <c r="S29" i="22"/>
  <c r="W29" i="22"/>
  <c r="AA29" i="22"/>
  <c r="AA31" i="22" s="1"/>
  <c r="N29" i="22"/>
  <c r="N31" i="22" s="1"/>
  <c r="N45" i="22" s="1"/>
  <c r="AG29" i="22"/>
  <c r="AO29" i="22"/>
  <c r="AO31" i="22" s="1"/>
  <c r="AO45" i="22" s="1"/>
  <c r="P29" i="22"/>
  <c r="P31" i="22" s="1"/>
  <c r="P44" i="22" s="1"/>
  <c r="T29" i="22"/>
  <c r="T31" i="22" s="1"/>
  <c r="T44" i="22" s="1"/>
  <c r="X29" i="22"/>
  <c r="X31" i="22" s="1"/>
  <c r="X44" i="22" s="1"/>
  <c r="AB29" i="22"/>
  <c r="AB31" i="22" s="1"/>
  <c r="AB42" i="22" s="1"/>
  <c r="AH29" i="22"/>
  <c r="AH31" i="22" s="1"/>
  <c r="AH51" i="22" s="1"/>
  <c r="AP29" i="22"/>
  <c r="AP31" i="22" s="1"/>
  <c r="AP44" i="22" s="1"/>
  <c r="U29" i="22"/>
  <c r="U31" i="22" s="1"/>
  <c r="U51" i="22" s="1"/>
  <c r="Y29" i="22"/>
  <c r="Y31" i="22" s="1"/>
  <c r="Y45" i="22" s="1"/>
  <c r="AM29" i="22"/>
  <c r="AM31" i="22" s="1"/>
  <c r="AM42" i="22" s="1"/>
  <c r="R29" i="22"/>
  <c r="R31" i="22" s="1"/>
  <c r="R43" i="22" s="1"/>
  <c r="Z29" i="22"/>
  <c r="Z31" i="22" s="1"/>
  <c r="Z45" i="22" s="1"/>
  <c r="AK29" i="22"/>
  <c r="AK31" i="22" s="1"/>
  <c r="AK52" i="22" s="1"/>
  <c r="AL29" i="22"/>
  <c r="AL31" i="22" s="1"/>
  <c r="AL44" i="22" s="1"/>
  <c r="Q29" i="22"/>
  <c r="Q31" i="22" s="1"/>
  <c r="Q45" i="22" s="1"/>
  <c r="AC29" i="22"/>
  <c r="AC31" i="22" s="1"/>
  <c r="AC42" i="22" s="1"/>
  <c r="AI29" i="22"/>
  <c r="AI31" i="22" s="1"/>
  <c r="AI45" i="22" s="1"/>
  <c r="AE29" i="22"/>
  <c r="AE31" i="22" s="1"/>
  <c r="AE52" i="22" s="1"/>
  <c r="V29" i="22"/>
  <c r="V31" i="22" s="1"/>
  <c r="V44" i="22" s="1"/>
  <c r="AD29" i="22"/>
  <c r="AD31" i="22" s="1"/>
  <c r="AD42" i="22" s="1"/>
  <c r="AG31" i="22"/>
  <c r="AG45" i="22" s="1"/>
  <c r="AF31" i="22"/>
  <c r="AF52" i="22" s="1"/>
  <c r="W31" i="22"/>
  <c r="W43" i="22" s="1"/>
  <c r="S31" i="22"/>
  <c r="S45" i="22" s="1"/>
  <c r="H22" i="34"/>
  <c r="H48" i="34"/>
  <c r="H46" i="34"/>
  <c r="H49" i="34"/>
  <c r="H47" i="34"/>
  <c r="H45" i="34"/>
  <c r="I45" i="34" s="1"/>
  <c r="H44" i="34"/>
  <c r="I44" i="34" s="1"/>
  <c r="H19" i="34"/>
  <c r="H18" i="34"/>
  <c r="I18" i="34" s="1"/>
  <c r="H17" i="34"/>
  <c r="I17" i="34" s="1"/>
  <c r="H21" i="34"/>
  <c r="IF9" i="11"/>
  <c r="GZ9" i="11"/>
  <c r="EO45" i="11"/>
  <c r="EN45" i="11"/>
  <c r="EM45" i="11"/>
  <c r="EL45" i="11"/>
  <c r="EK45" i="11"/>
  <c r="EJ45" i="11"/>
  <c r="EI45" i="11"/>
  <c r="EH45" i="11"/>
  <c r="EG45" i="11"/>
  <c r="EF45" i="11"/>
  <c r="EE45" i="11"/>
  <c r="ED45" i="11"/>
  <c r="EC45" i="11"/>
  <c r="EB45" i="11"/>
  <c r="EA45" i="11"/>
  <c r="DZ45" i="11"/>
  <c r="DY45" i="11"/>
  <c r="DX45" i="11"/>
  <c r="DW45" i="11"/>
  <c r="DV45" i="11"/>
  <c r="DU45" i="11"/>
  <c r="DT45" i="11"/>
  <c r="DS45" i="11"/>
  <c r="DR45" i="11"/>
  <c r="DQ45" i="11"/>
  <c r="DP45" i="11"/>
  <c r="DO45" i="11"/>
  <c r="DN45" i="11"/>
  <c r="DM45" i="11"/>
  <c r="EO44" i="11"/>
  <c r="EN44" i="11"/>
  <c r="EM44" i="11"/>
  <c r="EL44" i="11"/>
  <c r="EK44" i="11"/>
  <c r="EJ44" i="11"/>
  <c r="EI44" i="11"/>
  <c r="EH44" i="11"/>
  <c r="EG44" i="11"/>
  <c r="EF44" i="11"/>
  <c r="EE44" i="11"/>
  <c r="ED44" i="11"/>
  <c r="EC44" i="11"/>
  <c r="EB44" i="11"/>
  <c r="EA44" i="11"/>
  <c r="DZ44" i="11"/>
  <c r="DY44" i="11"/>
  <c r="DX44" i="11"/>
  <c r="DW44" i="11"/>
  <c r="DV44" i="11"/>
  <c r="DU44" i="11"/>
  <c r="DT44" i="11"/>
  <c r="DS44" i="11"/>
  <c r="DR44" i="11"/>
  <c r="DQ44" i="11"/>
  <c r="DP44" i="11"/>
  <c r="DO44" i="11"/>
  <c r="DN44" i="11"/>
  <c r="DM44" i="11"/>
  <c r="EO43" i="11"/>
  <c r="EN43" i="11"/>
  <c r="EM43" i="11"/>
  <c r="EL43" i="11"/>
  <c r="EK43" i="11"/>
  <c r="EJ43" i="11"/>
  <c r="EI43" i="11"/>
  <c r="EH43" i="11"/>
  <c r="EG43" i="11"/>
  <c r="EF43" i="11"/>
  <c r="EE43" i="11"/>
  <c r="ED43" i="11"/>
  <c r="EC43" i="11"/>
  <c r="EB43" i="11"/>
  <c r="EA43" i="11"/>
  <c r="DZ43" i="11"/>
  <c r="DY43" i="11"/>
  <c r="DX43" i="11"/>
  <c r="DW43" i="11"/>
  <c r="DV43" i="11"/>
  <c r="DU43" i="11"/>
  <c r="DT43" i="11"/>
  <c r="DS43" i="11"/>
  <c r="DR43" i="11"/>
  <c r="DQ43" i="11"/>
  <c r="DP43" i="11"/>
  <c r="DO43" i="11"/>
  <c r="DN43" i="11"/>
  <c r="DM43" i="11"/>
  <c r="EO42" i="11"/>
  <c r="EN42" i="11"/>
  <c r="EM42" i="11"/>
  <c r="EL42" i="11"/>
  <c r="EK42" i="11"/>
  <c r="EJ42" i="11"/>
  <c r="EI42" i="11"/>
  <c r="EH42" i="11"/>
  <c r="EG42" i="11"/>
  <c r="EF42" i="11"/>
  <c r="EE42" i="11"/>
  <c r="ED42" i="11"/>
  <c r="EC42" i="11"/>
  <c r="EB42" i="11"/>
  <c r="EA42" i="11"/>
  <c r="DZ42" i="11"/>
  <c r="DY42" i="11"/>
  <c r="DX42" i="11"/>
  <c r="DW42" i="11"/>
  <c r="DV42" i="11"/>
  <c r="DU42" i="11"/>
  <c r="DT42" i="11"/>
  <c r="DS42" i="11"/>
  <c r="DR42" i="11"/>
  <c r="DQ42" i="11"/>
  <c r="DP42" i="11"/>
  <c r="DO42" i="11"/>
  <c r="DN42" i="11"/>
  <c r="DM42" i="11"/>
  <c r="EO41" i="11"/>
  <c r="EN41" i="11"/>
  <c r="EM41" i="11"/>
  <c r="EL41" i="11"/>
  <c r="EK41" i="11"/>
  <c r="EJ41" i="11"/>
  <c r="EI41" i="11"/>
  <c r="EH41" i="11"/>
  <c r="EG41" i="11"/>
  <c r="EF41" i="11"/>
  <c r="EE41" i="11"/>
  <c r="ED41" i="11"/>
  <c r="EC41" i="11"/>
  <c r="EB41" i="11"/>
  <c r="EA41" i="11"/>
  <c r="DZ41" i="11"/>
  <c r="DY41" i="11"/>
  <c r="DX41" i="11"/>
  <c r="DW41" i="11"/>
  <c r="DV41" i="11"/>
  <c r="DU41" i="11"/>
  <c r="DT41" i="11"/>
  <c r="DS41" i="11"/>
  <c r="DR41" i="11"/>
  <c r="DQ41" i="11"/>
  <c r="DP41" i="11"/>
  <c r="DO41" i="11"/>
  <c r="DN41" i="11"/>
  <c r="DM41" i="11"/>
  <c r="EO40" i="11"/>
  <c r="EN40" i="11"/>
  <c r="EM40" i="11"/>
  <c r="EL40" i="11"/>
  <c r="EK40" i="11"/>
  <c r="EJ40" i="11"/>
  <c r="EI40" i="11"/>
  <c r="EH40" i="11"/>
  <c r="EG40" i="11"/>
  <c r="EF40" i="11"/>
  <c r="EE40" i="11"/>
  <c r="ED40" i="11"/>
  <c r="EC40" i="11"/>
  <c r="EB40" i="11"/>
  <c r="EA40" i="11"/>
  <c r="DZ40" i="11"/>
  <c r="DY40" i="11"/>
  <c r="DX40" i="11"/>
  <c r="DW40" i="11"/>
  <c r="DV40" i="11"/>
  <c r="DU40" i="11"/>
  <c r="DT40" i="11"/>
  <c r="DS40" i="11"/>
  <c r="DR40" i="11"/>
  <c r="DQ40" i="11"/>
  <c r="DP40" i="11"/>
  <c r="DO40" i="11"/>
  <c r="DN40" i="11"/>
  <c r="DM40" i="11"/>
  <c r="EO39" i="11"/>
  <c r="EN39" i="11"/>
  <c r="EM39" i="11"/>
  <c r="EL39" i="11"/>
  <c r="EK39" i="11"/>
  <c r="EJ39" i="11"/>
  <c r="EI39" i="11"/>
  <c r="EH39" i="11"/>
  <c r="EG39" i="11"/>
  <c r="EF39" i="11"/>
  <c r="EE39" i="11"/>
  <c r="ED39" i="11"/>
  <c r="EC39" i="11"/>
  <c r="EB39" i="11"/>
  <c r="EA39" i="11"/>
  <c r="DZ39" i="11"/>
  <c r="DY39" i="11"/>
  <c r="DX39" i="11"/>
  <c r="DW39" i="11"/>
  <c r="DV39" i="11"/>
  <c r="DU39" i="11"/>
  <c r="DT39" i="11"/>
  <c r="DS39" i="11"/>
  <c r="DR39" i="11"/>
  <c r="DQ39" i="11"/>
  <c r="DP39" i="11"/>
  <c r="DO39" i="11"/>
  <c r="DN39" i="11"/>
  <c r="DM39" i="11"/>
  <c r="AI29" i="21" l="1"/>
  <c r="AI31" i="21" s="1"/>
  <c r="V29" i="21"/>
  <c r="V31" i="21" s="1"/>
  <c r="AN29" i="21"/>
  <c r="AN31" i="21" s="1"/>
  <c r="N29" i="21"/>
  <c r="N31" i="21" s="1"/>
  <c r="AB29" i="21"/>
  <c r="AB31" i="21" s="1"/>
  <c r="AC29" i="21"/>
  <c r="AC31" i="21" s="1"/>
  <c r="P29" i="21"/>
  <c r="P31" i="21" s="1"/>
  <c r="Y29" i="21"/>
  <c r="Y31" i="21" s="1"/>
  <c r="AM29" i="21"/>
  <c r="AM31" i="21" s="1"/>
  <c r="Z29" i="21"/>
  <c r="Z31" i="21" s="1"/>
  <c r="O29" i="21"/>
  <c r="O31" i="21" s="1"/>
  <c r="AG29" i="21"/>
  <c r="AG31" i="21" s="1"/>
  <c r="AH29" i="21"/>
  <c r="AH31" i="21" s="1"/>
  <c r="AJ29" i="21"/>
  <c r="AJ31" i="21" s="1"/>
  <c r="X29" i="21"/>
  <c r="X31" i="21" s="1"/>
  <c r="AE29" i="21"/>
  <c r="AE31" i="21" s="1"/>
  <c r="AD29" i="21"/>
  <c r="AD31" i="21" s="1"/>
  <c r="S29" i="21"/>
  <c r="S31" i="21" s="1"/>
  <c r="AO29" i="21"/>
  <c r="AO31" i="21" s="1"/>
  <c r="AP29" i="21"/>
  <c r="AP31" i="21" s="1"/>
  <c r="AA29" i="21"/>
  <c r="AA31" i="21" s="1"/>
  <c r="AL29" i="21"/>
  <c r="AL31" i="21" s="1"/>
  <c r="R29" i="21"/>
  <c r="R31" i="21" s="1"/>
  <c r="AF29" i="21"/>
  <c r="AF31" i="21" s="1"/>
  <c r="W29" i="21"/>
  <c r="W31" i="21" s="1"/>
  <c r="T29" i="21"/>
  <c r="T31" i="21" s="1"/>
  <c r="U29" i="21"/>
  <c r="U31" i="21" s="1"/>
  <c r="AK29" i="21"/>
  <c r="AK31" i="21" s="1"/>
  <c r="Q29" i="21"/>
  <c r="Q31" i="21" s="1"/>
  <c r="U41" i="22"/>
  <c r="AA44" i="22"/>
  <c r="AA45" i="22"/>
  <c r="AL51" i="22"/>
  <c r="P42" i="22"/>
  <c r="DF31" i="22"/>
  <c r="U45" i="22"/>
  <c r="V38" i="22"/>
  <c r="DP31" i="22"/>
  <c r="AH43" i="22"/>
  <c r="FJ31" i="22"/>
  <c r="DC31" i="22"/>
  <c r="FA31" i="22"/>
  <c r="DW31" i="22"/>
  <c r="CI31" i="22"/>
  <c r="N52" i="22"/>
  <c r="S39" i="22"/>
  <c r="S48" i="22" s="1"/>
  <c r="CX31" i="22"/>
  <c r="FL31" i="22"/>
  <c r="AD43" i="22"/>
  <c r="S44" i="22"/>
  <c r="GP31" i="22"/>
  <c r="BR31" i="22"/>
  <c r="BR45" i="22" s="1"/>
  <c r="AC51" i="22"/>
  <c r="DR31" i="22"/>
  <c r="AR31" i="22"/>
  <c r="AR45" i="22" s="1"/>
  <c r="AD32" i="22"/>
  <c r="AN39" i="22"/>
  <c r="AN48" i="22" s="1"/>
  <c r="BK31" i="22"/>
  <c r="BK45" i="22" s="1"/>
  <c r="Q36" i="22"/>
  <c r="EG31" i="22"/>
  <c r="AA36" i="22"/>
  <c r="R44" i="22"/>
  <c r="AG42" i="22"/>
  <c r="X35" i="22"/>
  <c r="AD44" i="22"/>
  <c r="S41" i="22"/>
  <c r="DD31" i="22"/>
  <c r="N34" i="22"/>
  <c r="AD51" i="22"/>
  <c r="AN41" i="22"/>
  <c r="AC52" i="22"/>
  <c r="X39" i="22"/>
  <c r="X48" i="22" s="1"/>
  <c r="EV31" i="22"/>
  <c r="T36" i="22"/>
  <c r="AI38" i="22"/>
  <c r="N36" i="22"/>
  <c r="EC31" i="22"/>
  <c r="AH45" i="22"/>
  <c r="AG33" i="22"/>
  <c r="AG52" i="22"/>
  <c r="Q43" i="22"/>
  <c r="AH39" i="22"/>
  <c r="AH48" i="22" s="1"/>
  <c r="Z35" i="22"/>
  <c r="AO35" i="22"/>
  <c r="O43" i="22"/>
  <c r="AE41" i="22"/>
  <c r="AB35" i="22"/>
  <c r="AM44" i="22"/>
  <c r="DB31" i="22"/>
  <c r="AG39" i="22"/>
  <c r="AG48" i="22" s="1"/>
  <c r="Q35" i="22"/>
  <c r="FK31" i="22"/>
  <c r="W32" i="22"/>
  <c r="AM32" i="22"/>
  <c r="R42" i="22"/>
  <c r="T42" i="22"/>
  <c r="AO51" i="22"/>
  <c r="AC44" i="22"/>
  <c r="X32" i="22"/>
  <c r="X41" i="22"/>
  <c r="AP34" i="22"/>
  <c r="AN45" i="22"/>
  <c r="S36" i="22"/>
  <c r="S52" i="22"/>
  <c r="T45" i="22"/>
  <c r="Y34" i="22"/>
  <c r="AI34" i="22"/>
  <c r="AI42" i="22"/>
  <c r="N33" i="22"/>
  <c r="N41" i="22"/>
  <c r="FG31" i="22"/>
  <c r="AD39" i="22"/>
  <c r="AD48" i="22" s="1"/>
  <c r="AN36" i="22"/>
  <c r="AC35" i="22"/>
  <c r="BJ31" i="22"/>
  <c r="BJ44" i="22" s="1"/>
  <c r="Z52" i="22"/>
  <c r="X34" i="22"/>
  <c r="X42" i="22"/>
  <c r="GG31" i="22"/>
  <c r="AP51" i="22"/>
  <c r="AW31" i="22"/>
  <c r="AW45" i="22" s="1"/>
  <c r="S33" i="22"/>
  <c r="S46" i="22" s="1"/>
  <c r="S51" i="22"/>
  <c r="AC45" i="22"/>
  <c r="Y43" i="22"/>
  <c r="AI36" i="22"/>
  <c r="AI43" i="22"/>
  <c r="N35" i="22"/>
  <c r="N42" i="22"/>
  <c r="AJ33" i="22"/>
  <c r="GK31" i="22"/>
  <c r="AD38" i="22"/>
  <c r="AN32" i="22"/>
  <c r="FF31" i="22"/>
  <c r="AH44" i="22"/>
  <c r="GN31" i="22"/>
  <c r="AG38" i="22"/>
  <c r="AG51" i="22"/>
  <c r="FX31" i="22"/>
  <c r="Q41" i="22"/>
  <c r="BL31" i="22"/>
  <c r="BL44" i="22" s="1"/>
  <c r="AH34" i="22"/>
  <c r="AH52" i="22"/>
  <c r="Z33" i="22"/>
  <c r="GW31" i="22"/>
  <c r="T39" i="22"/>
  <c r="T48" i="22" s="1"/>
  <c r="AM45" i="22"/>
  <c r="AO36" i="22"/>
  <c r="Y38" i="22"/>
  <c r="W42" i="22"/>
  <c r="AJ52" i="22"/>
  <c r="AG44" i="22"/>
  <c r="AG32" i="22"/>
  <c r="AG34" i="22"/>
  <c r="AG41" i="22"/>
  <c r="CL31" i="22"/>
  <c r="ET31" i="22"/>
  <c r="Q52" i="22"/>
  <c r="AH33" i="22"/>
  <c r="AH41" i="22"/>
  <c r="Z42" i="22"/>
  <c r="AP38" i="22"/>
  <c r="Y44" i="22"/>
  <c r="EW31" i="22"/>
  <c r="AE44" i="22"/>
  <c r="BS31" i="22"/>
  <c r="BS45" i="22" s="1"/>
  <c r="DX31" i="22"/>
  <c r="BN31" i="22"/>
  <c r="BN45" i="22" s="1"/>
  <c r="R36" i="22"/>
  <c r="AE45" i="22"/>
  <c r="DY31" i="22"/>
  <c r="Z41" i="22"/>
  <c r="AP33" i="22"/>
  <c r="AP42" i="22"/>
  <c r="GA31" i="22"/>
  <c r="T38" i="22"/>
  <c r="T51" i="22"/>
  <c r="O44" i="22"/>
  <c r="DJ31" i="22"/>
  <c r="FR31" i="22"/>
  <c r="AO52" i="22"/>
  <c r="Y35" i="22"/>
  <c r="DE31" i="22"/>
  <c r="CJ31" i="22"/>
  <c r="O45" i="22"/>
  <c r="CS31" i="22"/>
  <c r="GE31" i="22"/>
  <c r="X38" i="22"/>
  <c r="X51" i="22"/>
  <c r="CU31" i="22"/>
  <c r="Z32" i="22"/>
  <c r="Z39" i="22"/>
  <c r="Z48" i="22" s="1"/>
  <c r="Z43" i="22"/>
  <c r="DK31" i="22"/>
  <c r="EO31" i="22"/>
  <c r="AP36" i="22"/>
  <c r="AP41" i="22"/>
  <c r="AN44" i="22"/>
  <c r="N44" i="22"/>
  <c r="X45" i="22"/>
  <c r="FZ31" i="22"/>
  <c r="S32" i="22"/>
  <c r="S35" i="22"/>
  <c r="S42" i="22"/>
  <c r="DS31" i="22"/>
  <c r="T32" i="22"/>
  <c r="T33" i="22"/>
  <c r="T43" i="22"/>
  <c r="T52" i="22"/>
  <c r="Z44" i="22"/>
  <c r="AP45" i="22"/>
  <c r="AO32" i="22"/>
  <c r="AO33" i="22"/>
  <c r="AO39" i="22"/>
  <c r="AO48" i="22" s="1"/>
  <c r="AO42" i="22"/>
  <c r="Y32" i="22"/>
  <c r="GF31" i="22"/>
  <c r="FB31" i="22"/>
  <c r="Y41" i="22"/>
  <c r="Y52" i="22"/>
  <c r="EH31" i="22"/>
  <c r="AI33" i="22"/>
  <c r="AI39" i="22"/>
  <c r="AI48" i="22" s="1"/>
  <c r="AI52" i="22"/>
  <c r="FU31" i="22"/>
  <c r="DM31" i="22"/>
  <c r="N39" i="22"/>
  <c r="N48" i="22" s="1"/>
  <c r="N43" i="22"/>
  <c r="AJ32" i="22"/>
  <c r="AJ43" i="22"/>
  <c r="O34" i="22"/>
  <c r="BH31" i="22"/>
  <c r="BH44" i="22" s="1"/>
  <c r="AD33" i="22"/>
  <c r="AD34" i="22"/>
  <c r="AD41" i="22"/>
  <c r="AD52" i="22"/>
  <c r="AE32" i="22"/>
  <c r="FQ31" i="22"/>
  <c r="GU31" i="22"/>
  <c r="AN42" i="22"/>
  <c r="BG31" i="22"/>
  <c r="BG44" i="22" s="1"/>
  <c r="AC38" i="22"/>
  <c r="BD31" i="22"/>
  <c r="BD44" i="22" s="1"/>
  <c r="Z36" i="22"/>
  <c r="BT31" i="22"/>
  <c r="BT44" i="22" s="1"/>
  <c r="AP35" i="22"/>
  <c r="AP52" i="22"/>
  <c r="CO31" i="22"/>
  <c r="GV31" i="22"/>
  <c r="AO41" i="22"/>
  <c r="BC31" i="22"/>
  <c r="BC44" i="22" s="1"/>
  <c r="Y36" i="22"/>
  <c r="Y51" i="22"/>
  <c r="AJ35" i="22"/>
  <c r="BI31" i="22"/>
  <c r="BI44" i="22" s="1"/>
  <c r="BB31" i="22"/>
  <c r="BB45" i="22" s="1"/>
  <c r="X36" i="22"/>
  <c r="X33" i="22"/>
  <c r="X43" i="22"/>
  <c r="X52" i="22"/>
  <c r="FC31" i="22"/>
  <c r="Z34" i="22"/>
  <c r="Z38" i="22"/>
  <c r="Z51" i="22"/>
  <c r="FS31" i="22"/>
  <c r="AP32" i="22"/>
  <c r="AP39" i="22"/>
  <c r="AP48" i="22" s="1"/>
  <c r="AP43" i="22"/>
  <c r="AI44" i="22"/>
  <c r="AO44" i="22"/>
  <c r="AD45" i="22"/>
  <c r="CN31" i="22"/>
  <c r="S34" i="22"/>
  <c r="S38" i="22"/>
  <c r="S43" i="22"/>
  <c r="AX31" i="22"/>
  <c r="AX44" i="22" s="1"/>
  <c r="T34" i="22"/>
  <c r="T35" i="22"/>
  <c r="T41" i="22"/>
  <c r="AJ44" i="22"/>
  <c r="AJ45" i="22"/>
  <c r="EN31" i="22"/>
  <c r="AO34" i="22"/>
  <c r="AO38" i="22"/>
  <c r="AO43" i="22"/>
  <c r="CT31" i="22"/>
  <c r="Y33" i="22"/>
  <c r="Y39" i="22"/>
  <c r="Y48" i="22" s="1"/>
  <c r="Y42" i="22"/>
  <c r="BM31" i="22"/>
  <c r="BM44" i="22" s="1"/>
  <c r="AI32" i="22"/>
  <c r="AI35" i="22"/>
  <c r="AI41" i="22"/>
  <c r="AI51" i="22"/>
  <c r="EQ31" i="22"/>
  <c r="N32" i="22"/>
  <c r="N38" i="22"/>
  <c r="N51" i="22"/>
  <c r="GQ31" i="22"/>
  <c r="AJ41" i="22"/>
  <c r="O38" i="22"/>
  <c r="CY31" i="22"/>
  <c r="AD35" i="22"/>
  <c r="AD36" i="22"/>
  <c r="AE36" i="22"/>
  <c r="DI31" i="22"/>
  <c r="AN35" i="22"/>
  <c r="AN52" i="22"/>
  <c r="GJ31" i="22"/>
  <c r="AC36" i="22"/>
  <c r="CR31" i="22"/>
  <c r="AM52" i="22"/>
  <c r="EM31" i="22"/>
  <c r="AN34" i="22"/>
  <c r="AN38" i="22"/>
  <c r="BF31" i="22"/>
  <c r="BF44" i="22" s="1"/>
  <c r="CM31" i="22"/>
  <c r="AC32" i="22"/>
  <c r="AC34" i="22"/>
  <c r="AC41" i="22"/>
  <c r="AM41" i="22"/>
  <c r="FP31" i="22"/>
  <c r="AB34" i="22"/>
  <c r="W36" i="22"/>
  <c r="DH31" i="22"/>
  <c r="AN33" i="22"/>
  <c r="AN43" i="22"/>
  <c r="AB41" i="22"/>
  <c r="R35" i="22"/>
  <c r="EB31" i="22"/>
  <c r="AC33" i="22"/>
  <c r="AC39" i="22"/>
  <c r="AC48" i="22" s="1"/>
  <c r="AC43" i="22"/>
  <c r="GD31" i="22"/>
  <c r="W35" i="22"/>
  <c r="W39" i="22"/>
  <c r="W48" i="22" s="1"/>
  <c r="W51" i="22"/>
  <c r="BQ31" i="22"/>
  <c r="BQ44" i="22" s="1"/>
  <c r="AM35" i="22"/>
  <c r="AM38" i="22"/>
  <c r="AM43" i="22"/>
  <c r="CW31" i="22"/>
  <c r="GI31" i="22"/>
  <c r="AB39" i="22"/>
  <c r="AB48" i="22" s="1"/>
  <c r="AB51" i="22"/>
  <c r="EU31" i="22"/>
  <c r="R32" i="22"/>
  <c r="R38" i="22"/>
  <c r="R51" i="22"/>
  <c r="AB44" i="22"/>
  <c r="AU31" i="22"/>
  <c r="AU45" i="22" s="1"/>
  <c r="Q34" i="22"/>
  <c r="Q39" i="22"/>
  <c r="Q48" i="22" s="1"/>
  <c r="Q51" i="22"/>
  <c r="AH35" i="22"/>
  <c r="AH36" i="22"/>
  <c r="AH42" i="22"/>
  <c r="W45" i="22"/>
  <c r="EZ31" i="22"/>
  <c r="DV31" i="22"/>
  <c r="W33" i="22"/>
  <c r="W41" i="22"/>
  <c r="W52" i="22"/>
  <c r="FV31" i="22"/>
  <c r="O39" i="22"/>
  <c r="EL31" i="22"/>
  <c r="AM33" i="22"/>
  <c r="AM39" i="22"/>
  <c r="AM51" i="22"/>
  <c r="GL31" i="22"/>
  <c r="AE38" i="22"/>
  <c r="EA31" i="22"/>
  <c r="AB32" i="22"/>
  <c r="AB33" i="22"/>
  <c r="AB43" i="22"/>
  <c r="AB52" i="22"/>
  <c r="FY31" i="22"/>
  <c r="R33" i="22"/>
  <c r="R34" i="22"/>
  <c r="R41" i="22"/>
  <c r="R52" i="22"/>
  <c r="W44" i="22"/>
  <c r="AB45" i="22"/>
  <c r="R45" i="22"/>
  <c r="EF31" i="22"/>
  <c r="AG35" i="22"/>
  <c r="AG36" i="22"/>
  <c r="AG43" i="22"/>
  <c r="Q32" i="22"/>
  <c r="Q33" i="22"/>
  <c r="Q38" i="22"/>
  <c r="Q42" i="22"/>
  <c r="GO31" i="22"/>
  <c r="AH32" i="22"/>
  <c r="AH38" i="22"/>
  <c r="BA31" i="22"/>
  <c r="BA45" i="22" s="1"/>
  <c r="W34" i="22"/>
  <c r="W38" i="22"/>
  <c r="EI31" i="22"/>
  <c r="AJ34" i="22"/>
  <c r="AJ38" i="22"/>
  <c r="AJ51" i="22"/>
  <c r="O33" i="22"/>
  <c r="O51" i="22"/>
  <c r="GT31" i="22"/>
  <c r="AM34" i="22"/>
  <c r="AM36" i="22"/>
  <c r="AE34" i="22"/>
  <c r="AE43" i="22"/>
  <c r="FE31" i="22"/>
  <c r="AB36" i="22"/>
  <c r="AB38" i="22"/>
  <c r="Q44" i="22"/>
  <c r="AV31" i="22"/>
  <c r="AV44" i="22" s="1"/>
  <c r="DQ31" i="22"/>
  <c r="R39" i="22"/>
  <c r="R48" i="22" s="1"/>
  <c r="AL35" i="22"/>
  <c r="DO31" i="22"/>
  <c r="AA42" i="22"/>
  <c r="AK33" i="22"/>
  <c r="V43" i="22"/>
  <c r="DT31" i="22"/>
  <c r="U52" i="22"/>
  <c r="AF32" i="22"/>
  <c r="AL32" i="22"/>
  <c r="P34" i="22"/>
  <c r="CV31" i="22"/>
  <c r="AA51" i="22"/>
  <c r="AK39" i="22"/>
  <c r="AK48" i="22" s="1"/>
  <c r="GC31" i="22"/>
  <c r="GB31" i="22"/>
  <c r="AF35" i="22"/>
  <c r="AL39" i="22"/>
  <c r="AL48" i="22" s="1"/>
  <c r="P39" i="22"/>
  <c r="P48" i="22" s="1"/>
  <c r="U44" i="22"/>
  <c r="DZ31" i="22"/>
  <c r="AK42" i="22"/>
  <c r="DU31" i="22"/>
  <c r="P45" i="22"/>
  <c r="U35" i="22"/>
  <c r="AF41" i="22"/>
  <c r="BP31" i="22"/>
  <c r="BP44" i="22" s="1"/>
  <c r="GS31" i="22"/>
  <c r="AL34" i="22"/>
  <c r="AL41" i="22"/>
  <c r="AL52" i="22"/>
  <c r="CK31" i="22"/>
  <c r="FW31" i="22"/>
  <c r="P38" i="22"/>
  <c r="P51" i="22"/>
  <c r="GH31" i="22"/>
  <c r="AA32" i="22"/>
  <c r="AA33" i="22"/>
  <c r="AA41" i="22"/>
  <c r="AK32" i="22"/>
  <c r="AK34" i="22"/>
  <c r="AK36" i="22"/>
  <c r="AK43" i="22"/>
  <c r="EY31" i="22"/>
  <c r="V32" i="22"/>
  <c r="V39" i="22"/>
  <c r="V51" i="22"/>
  <c r="AL45" i="22"/>
  <c r="CP31" i="22"/>
  <c r="U33" i="22"/>
  <c r="U39" i="22"/>
  <c r="U48" i="22" s="1"/>
  <c r="U42" i="22"/>
  <c r="EE31" i="22"/>
  <c r="AF34" i="22"/>
  <c r="AF39" i="22"/>
  <c r="AF48" i="22" s="1"/>
  <c r="AF42" i="22"/>
  <c r="DG31" i="22"/>
  <c r="AL33" i="22"/>
  <c r="AL46" i="22" s="1"/>
  <c r="AL36" i="22"/>
  <c r="AL42" i="22"/>
  <c r="ES31" i="22"/>
  <c r="P36" i="22"/>
  <c r="P33" i="22"/>
  <c r="P46" i="22" s="1"/>
  <c r="P43" i="22"/>
  <c r="P52" i="22"/>
  <c r="V48" i="22"/>
  <c r="BE31" i="22"/>
  <c r="BE45" i="22" s="1"/>
  <c r="AA34" i="22"/>
  <c r="AA38" i="22"/>
  <c r="AA43" i="22"/>
  <c r="ER31" i="22"/>
  <c r="DN31" i="22"/>
  <c r="O35" i="22"/>
  <c r="O42" i="22"/>
  <c r="O52" i="22"/>
  <c r="BO31" i="22"/>
  <c r="BO44" i="22" s="1"/>
  <c r="FN31" i="22"/>
  <c r="AK38" i="22"/>
  <c r="AK51" i="22"/>
  <c r="CQ31" i="22"/>
  <c r="V35" i="22"/>
  <c r="V34" i="22"/>
  <c r="V41" i="22"/>
  <c r="V52" i="22"/>
  <c r="CZ31" i="22"/>
  <c r="AE33" i="22"/>
  <c r="AE39" i="22"/>
  <c r="AE48" i="22" s="1"/>
  <c r="AE51" i="22"/>
  <c r="AF44" i="22"/>
  <c r="V45" i="22"/>
  <c r="U32" i="22"/>
  <c r="U34" i="22"/>
  <c r="U36" i="22"/>
  <c r="U43" i="22"/>
  <c r="DA31" i="22"/>
  <c r="GM31" i="22"/>
  <c r="AF38" i="22"/>
  <c r="AF51" i="22"/>
  <c r="AK45" i="22"/>
  <c r="FO31" i="22"/>
  <c r="EK31" i="22"/>
  <c r="AL38" i="22"/>
  <c r="AL43" i="22"/>
  <c r="AT31" i="22"/>
  <c r="AT45" i="22" s="1"/>
  <c r="P32" i="22"/>
  <c r="P35" i="22"/>
  <c r="P41" i="22"/>
  <c r="AK44" i="22"/>
  <c r="FD31" i="22"/>
  <c r="AA35" i="22"/>
  <c r="AA39" i="22"/>
  <c r="AA48" i="22" s="1"/>
  <c r="AA52" i="22"/>
  <c r="FM31" i="22"/>
  <c r="AJ36" i="22"/>
  <c r="AJ39" i="22"/>
  <c r="AJ48" i="22" s="1"/>
  <c r="AS31" i="22"/>
  <c r="AS45" i="22" s="1"/>
  <c r="O32" i="22"/>
  <c r="O36" i="22"/>
  <c r="EJ31" i="22"/>
  <c r="GR31" i="22"/>
  <c r="AK35" i="22"/>
  <c r="AK41" i="22"/>
  <c r="AZ31" i="22"/>
  <c r="AZ44" i="22" s="1"/>
  <c r="V33" i="22"/>
  <c r="V36" i="22"/>
  <c r="V42" i="22"/>
  <c r="FH31" i="22"/>
  <c r="ED31" i="22"/>
  <c r="AE35" i="22"/>
  <c r="AE42" i="22"/>
  <c r="AF45" i="22"/>
  <c r="AY31" i="22"/>
  <c r="AY45" i="22" s="1"/>
  <c r="EX31" i="22"/>
  <c r="U38" i="22"/>
  <c r="FI31" i="22"/>
  <c r="AF36" i="22"/>
  <c r="AF33" i="22"/>
  <c r="AF43" i="22"/>
  <c r="BK44" i="22"/>
  <c r="BQ17" i="34"/>
  <c r="BM17" i="34"/>
  <c r="BI17" i="34"/>
  <c r="BE17" i="34"/>
  <c r="BA17" i="34"/>
  <c r="AW17" i="34"/>
  <c r="AS17" i="34"/>
  <c r="AN17" i="34"/>
  <c r="AJ17" i="34"/>
  <c r="AF17" i="34"/>
  <c r="AB17" i="34"/>
  <c r="X17" i="34"/>
  <c r="T17" i="34"/>
  <c r="P17" i="34"/>
  <c r="BS17" i="34"/>
  <c r="BO17" i="34"/>
  <c r="BK17" i="34"/>
  <c r="BG17" i="34"/>
  <c r="BC17" i="34"/>
  <c r="AY17" i="34"/>
  <c r="AU17" i="34"/>
  <c r="AP17" i="34"/>
  <c r="AL17" i="34"/>
  <c r="AH17" i="34"/>
  <c r="AD17" i="34"/>
  <c r="Z17" i="34"/>
  <c r="V17" i="34"/>
  <c r="R17" i="34"/>
  <c r="N17" i="34"/>
  <c r="BN17" i="34"/>
  <c r="BF17" i="34"/>
  <c r="AX17" i="34"/>
  <c r="AO17" i="34"/>
  <c r="AG17" i="34"/>
  <c r="Y17" i="34"/>
  <c r="Q17" i="34"/>
  <c r="BR17" i="34"/>
  <c r="BJ17" i="34"/>
  <c r="BB17" i="34"/>
  <c r="AT17" i="34"/>
  <c r="AK17" i="34"/>
  <c r="AC17" i="34"/>
  <c r="U17" i="34"/>
  <c r="BP17" i="34"/>
  <c r="AZ17" i="34"/>
  <c r="AI17" i="34"/>
  <c r="S17" i="34"/>
  <c r="BL17" i="34"/>
  <c r="AV17" i="34"/>
  <c r="AE17" i="34"/>
  <c r="O17" i="34"/>
  <c r="BH17" i="34"/>
  <c r="AR17" i="34"/>
  <c r="AA17" i="34"/>
  <c r="BT17" i="34"/>
  <c r="BD17" i="34"/>
  <c r="AM17" i="34"/>
  <c r="W17" i="34"/>
  <c r="BQ18" i="34"/>
  <c r="BM18" i="34"/>
  <c r="BI18" i="34"/>
  <c r="BE18" i="34"/>
  <c r="BA18" i="34"/>
  <c r="AW18" i="34"/>
  <c r="AS18" i="34"/>
  <c r="AN18" i="34"/>
  <c r="AJ18" i="34"/>
  <c r="AF18" i="34"/>
  <c r="AB18" i="34"/>
  <c r="X18" i="34"/>
  <c r="T18" i="34"/>
  <c r="P18" i="34"/>
  <c r="BS18" i="34"/>
  <c r="BO18" i="34"/>
  <c r="BK18" i="34"/>
  <c r="BG18" i="34"/>
  <c r="BC18" i="34"/>
  <c r="AY18" i="34"/>
  <c r="AU18" i="34"/>
  <c r="AP18" i="34"/>
  <c r="AL18" i="34"/>
  <c r="AH18" i="34"/>
  <c r="AD18" i="34"/>
  <c r="Z18" i="34"/>
  <c r="V18" i="34"/>
  <c r="R18" i="34"/>
  <c r="N18" i="34"/>
  <c r="BN18" i="34"/>
  <c r="BF18" i="34"/>
  <c r="AX18" i="34"/>
  <c r="AO18" i="34"/>
  <c r="AG18" i="34"/>
  <c r="Y18" i="34"/>
  <c r="Q18" i="34"/>
  <c r="BR18" i="34"/>
  <c r="BJ18" i="34"/>
  <c r="BB18" i="34"/>
  <c r="AT18" i="34"/>
  <c r="AK18" i="34"/>
  <c r="AC18" i="34"/>
  <c r="U18" i="34"/>
  <c r="BT18" i="34"/>
  <c r="BD18" i="34"/>
  <c r="AM18" i="34"/>
  <c r="W18" i="34"/>
  <c r="BP18" i="34"/>
  <c r="AZ18" i="34"/>
  <c r="AI18" i="34"/>
  <c r="S18" i="34"/>
  <c r="BL18" i="34"/>
  <c r="AV18" i="34"/>
  <c r="AE18" i="34"/>
  <c r="O18" i="34"/>
  <c r="BH18" i="34"/>
  <c r="AR18" i="34"/>
  <c r="AA18" i="34"/>
  <c r="AP21" i="34"/>
  <c r="AL21" i="34"/>
  <c r="AH21" i="34"/>
  <c r="AD21" i="34"/>
  <c r="Z21" i="34"/>
  <c r="V21" i="34"/>
  <c r="R21" i="34"/>
  <c r="N21" i="34"/>
  <c r="AN21" i="34"/>
  <c r="AJ21" i="34"/>
  <c r="AF21" i="34"/>
  <c r="AB21" i="34"/>
  <c r="X21" i="34"/>
  <c r="T21" i="34"/>
  <c r="P21" i="34"/>
  <c r="AI21" i="34"/>
  <c r="AA21" i="34"/>
  <c r="S21" i="34"/>
  <c r="AO21" i="34"/>
  <c r="AG21" i="34"/>
  <c r="Y21" i="34"/>
  <c r="Q21" i="34"/>
  <c r="AM21" i="34"/>
  <c r="AE21" i="34"/>
  <c r="W21" i="34"/>
  <c r="O21" i="34"/>
  <c r="AK21" i="34"/>
  <c r="AC21" i="34"/>
  <c r="U21" i="34"/>
  <c r="AN19" i="34"/>
  <c r="AJ19" i="34"/>
  <c r="AF19" i="34"/>
  <c r="AB19" i="34"/>
  <c r="X19" i="34"/>
  <c r="T19" i="34"/>
  <c r="P19" i="34"/>
  <c r="AP19" i="34"/>
  <c r="AL19" i="34"/>
  <c r="AH19" i="34"/>
  <c r="AD19" i="34"/>
  <c r="Z19" i="34"/>
  <c r="V19" i="34"/>
  <c r="R19" i="34"/>
  <c r="N19" i="34"/>
  <c r="AO19" i="34"/>
  <c r="AG19" i="34"/>
  <c r="Y19" i="34"/>
  <c r="Q19" i="34"/>
  <c r="AK19" i="34"/>
  <c r="AC19" i="34"/>
  <c r="U19" i="34"/>
  <c r="AA19" i="34"/>
  <c r="AM19" i="34"/>
  <c r="W19" i="34"/>
  <c r="AI19" i="34"/>
  <c r="S19" i="34"/>
  <c r="AE19" i="34"/>
  <c r="O19" i="34"/>
  <c r="L6" i="24"/>
  <c r="AP25" i="11"/>
  <c r="AO25" i="11"/>
  <c r="AN25" i="11"/>
  <c r="AM25" i="11"/>
  <c r="AL25" i="11"/>
  <c r="AK25" i="11"/>
  <c r="AJ25" i="11"/>
  <c r="AI25" i="11"/>
  <c r="AH25" i="11"/>
  <c r="AG25" i="11"/>
  <c r="AF25" i="11"/>
  <c r="AE25" i="11"/>
  <c r="AD25" i="11"/>
  <c r="AC25" i="11"/>
  <c r="AB25" i="11"/>
  <c r="AA25" i="11"/>
  <c r="Z25" i="11"/>
  <c r="Y25" i="11"/>
  <c r="X25" i="11"/>
  <c r="W25" i="11"/>
  <c r="V25" i="11"/>
  <c r="U25" i="11"/>
  <c r="T25" i="11"/>
  <c r="S25" i="11"/>
  <c r="R25" i="11"/>
  <c r="Q25" i="11"/>
  <c r="P25" i="11"/>
  <c r="O25" i="11"/>
  <c r="N25" i="11"/>
  <c r="H6" i="24"/>
  <c r="K6" i="24"/>
  <c r="AK44" i="21" l="1"/>
  <c r="AK51" i="21"/>
  <c r="AK42" i="21"/>
  <c r="AK35" i="21"/>
  <c r="AK32" i="21"/>
  <c r="BO31" i="21"/>
  <c r="AK45" i="21"/>
  <c r="AK41" i="21"/>
  <c r="AK36" i="21"/>
  <c r="AK34" i="21"/>
  <c r="GR31" i="21"/>
  <c r="AK52" i="21"/>
  <c r="DF31" i="21"/>
  <c r="AK43" i="21"/>
  <c r="AK33" i="21"/>
  <c r="AK39" i="21"/>
  <c r="AK48" i="21" s="1"/>
  <c r="EJ31" i="21"/>
  <c r="AK38" i="21"/>
  <c r="FN31" i="21"/>
  <c r="AF45" i="21"/>
  <c r="AF52" i="21"/>
  <c r="AF42" i="21"/>
  <c r="AF34" i="21"/>
  <c r="GM31" i="21"/>
  <c r="DA31" i="21"/>
  <c r="AF51" i="21"/>
  <c r="AF39" i="21"/>
  <c r="AF48" i="21" s="1"/>
  <c r="AF32" i="21"/>
  <c r="AF35" i="21"/>
  <c r="AF44" i="21"/>
  <c r="AF43" i="21"/>
  <c r="AF38" i="21"/>
  <c r="EE31" i="21"/>
  <c r="FI31" i="21"/>
  <c r="AF41" i="21"/>
  <c r="AF36" i="21"/>
  <c r="AF33" i="21"/>
  <c r="BJ31" i="21"/>
  <c r="AP44" i="21"/>
  <c r="AP45" i="21"/>
  <c r="AP52" i="21"/>
  <c r="AP41" i="21"/>
  <c r="AP35" i="21"/>
  <c r="AP32" i="21"/>
  <c r="BT31" i="21"/>
  <c r="AP51" i="21"/>
  <c r="AP38" i="21"/>
  <c r="AP33" i="21"/>
  <c r="DK31" i="21"/>
  <c r="AP42" i="21"/>
  <c r="AP36" i="21"/>
  <c r="GW31" i="21"/>
  <c r="EO31" i="21"/>
  <c r="AP43" i="21"/>
  <c r="AP39" i="21"/>
  <c r="AP48" i="21" s="1"/>
  <c r="AP34" i="21"/>
  <c r="FS31" i="21"/>
  <c r="AE51" i="21"/>
  <c r="AE41" i="21"/>
  <c r="FH31" i="21"/>
  <c r="BI31" i="21"/>
  <c r="AE45" i="21"/>
  <c r="AE42" i="21"/>
  <c r="AE38" i="21"/>
  <c r="AE34" i="21"/>
  <c r="AE32" i="21"/>
  <c r="AE44" i="21"/>
  <c r="AE39" i="21"/>
  <c r="AE48" i="21" s="1"/>
  <c r="AE36" i="21"/>
  <c r="AE33" i="21"/>
  <c r="CZ31" i="21"/>
  <c r="AE52" i="21"/>
  <c r="AE43" i="21"/>
  <c r="AE35" i="21"/>
  <c r="GL31" i="21"/>
  <c r="ED31" i="21"/>
  <c r="AG44" i="21"/>
  <c r="AG45" i="21"/>
  <c r="AG41" i="21"/>
  <c r="AG35" i="21"/>
  <c r="AG34" i="21"/>
  <c r="FJ31" i="21"/>
  <c r="AG51" i="21"/>
  <c r="AG42" i="21"/>
  <c r="DB31" i="21"/>
  <c r="AG32" i="21"/>
  <c r="GN31" i="21"/>
  <c r="AG52" i="21"/>
  <c r="AG38" i="21"/>
  <c r="AG33" i="21"/>
  <c r="EF31" i="21"/>
  <c r="AG43" i="21"/>
  <c r="AG39" i="21"/>
  <c r="AG48" i="21" s="1"/>
  <c r="AG36" i="21"/>
  <c r="BK31" i="21"/>
  <c r="Y44" i="21"/>
  <c r="Y45" i="21"/>
  <c r="Y42" i="21"/>
  <c r="CT31" i="21"/>
  <c r="Y34" i="21"/>
  <c r="FB31" i="21"/>
  <c r="Y51" i="21"/>
  <c r="Y41" i="21"/>
  <c r="Y35" i="21"/>
  <c r="Y32" i="21"/>
  <c r="BC31" i="21"/>
  <c r="Y52" i="21"/>
  <c r="Y38" i="21"/>
  <c r="Y33" i="21"/>
  <c r="DX31" i="21"/>
  <c r="Y43" i="21"/>
  <c r="Y39" i="21"/>
  <c r="Y48" i="21" s="1"/>
  <c r="Y36" i="21"/>
  <c r="GF31" i="21"/>
  <c r="N45" i="21"/>
  <c r="N44" i="21"/>
  <c r="N52" i="21"/>
  <c r="N41" i="21"/>
  <c r="N39" i="21"/>
  <c r="N48" i="21" s="1"/>
  <c r="N33" i="21"/>
  <c r="CI31" i="21"/>
  <c r="N51" i="21"/>
  <c r="N38" i="21"/>
  <c r="FU31" i="21"/>
  <c r="DM31" i="21"/>
  <c r="N42" i="21"/>
  <c r="N36" i="21"/>
  <c r="N34" i="21"/>
  <c r="EQ31" i="21"/>
  <c r="N43" i="21"/>
  <c r="N35" i="21"/>
  <c r="N32" i="21"/>
  <c r="AR31" i="21"/>
  <c r="U44" i="21"/>
  <c r="U45" i="21"/>
  <c r="U52" i="21"/>
  <c r="U39" i="21"/>
  <c r="U48" i="21" s="1"/>
  <c r="U35" i="21"/>
  <c r="DT31" i="21"/>
  <c r="U43" i="21"/>
  <c r="U38" i="21"/>
  <c r="U33" i="21"/>
  <c r="EX31" i="21"/>
  <c r="U41" i="21"/>
  <c r="CP31" i="21"/>
  <c r="U34" i="21"/>
  <c r="GB31" i="21"/>
  <c r="U51" i="21"/>
  <c r="U42" i="21"/>
  <c r="U36" i="21"/>
  <c r="U32" i="21"/>
  <c r="AY31" i="21"/>
  <c r="R44" i="21"/>
  <c r="R42" i="21"/>
  <c r="R36" i="21"/>
  <c r="FY31" i="21"/>
  <c r="DQ31" i="21"/>
  <c r="R45" i="21"/>
  <c r="R43" i="21"/>
  <c r="R39" i="21"/>
  <c r="R48" i="21" s="1"/>
  <c r="R34" i="21"/>
  <c r="AV31" i="21"/>
  <c r="R52" i="21"/>
  <c r="R41" i="21"/>
  <c r="R35" i="21"/>
  <c r="R32" i="21"/>
  <c r="EU31" i="21"/>
  <c r="R51" i="21"/>
  <c r="R38" i="21"/>
  <c r="R33" i="21"/>
  <c r="CM31" i="21"/>
  <c r="AO44" i="21"/>
  <c r="AO45" i="21"/>
  <c r="AO51" i="21"/>
  <c r="AO41" i="21"/>
  <c r="AO35" i="21"/>
  <c r="AO32" i="21"/>
  <c r="BS31" i="21"/>
  <c r="AO52" i="21"/>
  <c r="AO38" i="21"/>
  <c r="DJ31" i="21"/>
  <c r="EN31" i="21"/>
  <c r="AO43" i="21"/>
  <c r="AO36" i="21"/>
  <c r="AO33" i="21"/>
  <c r="GV31" i="21"/>
  <c r="AO42" i="21"/>
  <c r="AO39" i="21"/>
  <c r="AO48" i="21" s="1"/>
  <c r="AO34" i="21"/>
  <c r="FR31" i="21"/>
  <c r="X44" i="21"/>
  <c r="X42" i="21"/>
  <c r="X45" i="21"/>
  <c r="X51" i="21"/>
  <c r="X39" i="21"/>
  <c r="X48" i="21" s="1"/>
  <c r="X32" i="21"/>
  <c r="GE31" i="21"/>
  <c r="X38" i="21"/>
  <c r="X35" i="21"/>
  <c r="CS31" i="21"/>
  <c r="X52" i="21"/>
  <c r="X36" i="21"/>
  <c r="X33" i="21"/>
  <c r="X46" i="21" s="1"/>
  <c r="X41" i="21"/>
  <c r="X34" i="21"/>
  <c r="FA31" i="21"/>
  <c r="X43" i="21"/>
  <c r="DW31" i="21"/>
  <c r="BB31" i="21"/>
  <c r="O45" i="21"/>
  <c r="O42" i="21"/>
  <c r="O38" i="21"/>
  <c r="O35" i="21"/>
  <c r="O32" i="21"/>
  <c r="O39" i="21"/>
  <c r="O48" i="21" s="1"/>
  <c r="O36" i="21"/>
  <c r="O33" i="21"/>
  <c r="DN31" i="21"/>
  <c r="O44" i="21"/>
  <c r="O52" i="21"/>
  <c r="O43" i="21"/>
  <c r="ER31" i="21"/>
  <c r="FV31" i="21"/>
  <c r="CJ31" i="21"/>
  <c r="O51" i="21"/>
  <c r="O41" i="21"/>
  <c r="O34" i="21"/>
  <c r="AS31" i="21"/>
  <c r="P44" i="21"/>
  <c r="P45" i="21"/>
  <c r="P51" i="21"/>
  <c r="P39" i="21"/>
  <c r="P48" i="21" s="1"/>
  <c r="P32" i="21"/>
  <c r="ES31" i="21"/>
  <c r="P52" i="21"/>
  <c r="P42" i="21"/>
  <c r="P34" i="21"/>
  <c r="P33" i="21"/>
  <c r="AT31" i="21"/>
  <c r="P43" i="21"/>
  <c r="DO31" i="21"/>
  <c r="P41" i="21"/>
  <c r="P35" i="21"/>
  <c r="P38" i="21"/>
  <c r="FW31" i="21"/>
  <c r="P36" i="21"/>
  <c r="CK31" i="21"/>
  <c r="AN44" i="21"/>
  <c r="AN45" i="21"/>
  <c r="AN51" i="21"/>
  <c r="AN39" i="21"/>
  <c r="AN48" i="21" s="1"/>
  <c r="EM31" i="21"/>
  <c r="GU31" i="21"/>
  <c r="AN42" i="21"/>
  <c r="AN38" i="21"/>
  <c r="AN36" i="21"/>
  <c r="FQ31" i="21"/>
  <c r="AN41" i="21"/>
  <c r="AN34" i="21"/>
  <c r="AN35" i="21"/>
  <c r="BR31" i="21"/>
  <c r="AN52" i="21"/>
  <c r="AN43" i="21"/>
  <c r="AN32" i="21"/>
  <c r="AN33" i="21"/>
  <c r="DI31" i="21"/>
  <c r="T45" i="21"/>
  <c r="T44" i="21"/>
  <c r="T51" i="21"/>
  <c r="T39" i="21"/>
  <c r="T48" i="21" s="1"/>
  <c r="DS31" i="21"/>
  <c r="GA31" i="21"/>
  <c r="T42" i="21"/>
  <c r="T38" i="21"/>
  <c r="T36" i="21"/>
  <c r="EW31" i="21"/>
  <c r="T43" i="21"/>
  <c r="T34" i="21"/>
  <c r="T35" i="21"/>
  <c r="CO31" i="21"/>
  <c r="T52" i="21"/>
  <c r="T41" i="21"/>
  <c r="T32" i="21"/>
  <c r="T33" i="21"/>
  <c r="AX31" i="21"/>
  <c r="AL44" i="21"/>
  <c r="AL45" i="21"/>
  <c r="AL51" i="21"/>
  <c r="AL39" i="21"/>
  <c r="AL48" i="21" s="1"/>
  <c r="GS31" i="21"/>
  <c r="DG31" i="21"/>
  <c r="AL42" i="21"/>
  <c r="AL38" i="21"/>
  <c r="AL34" i="21"/>
  <c r="BP31" i="21"/>
  <c r="AL43" i="21"/>
  <c r="AL36" i="21"/>
  <c r="AL32" i="21"/>
  <c r="EK31" i="21"/>
  <c r="AL52" i="21"/>
  <c r="AL41" i="21"/>
  <c r="AL33" i="21"/>
  <c r="AL35" i="21"/>
  <c r="FO31" i="21"/>
  <c r="S44" i="21"/>
  <c r="S42" i="21"/>
  <c r="S36" i="21"/>
  <c r="S33" i="21"/>
  <c r="S32" i="21"/>
  <c r="S52" i="21"/>
  <c r="S43" i="21"/>
  <c r="EV31" i="21"/>
  <c r="FZ31" i="21"/>
  <c r="S45" i="21"/>
  <c r="S39" i="21"/>
  <c r="S48" i="21" s="1"/>
  <c r="S38" i="21"/>
  <c r="S35" i="21"/>
  <c r="CN31" i="21"/>
  <c r="S34" i="21"/>
  <c r="AW31" i="21"/>
  <c r="S51" i="21"/>
  <c r="DR31" i="21"/>
  <c r="S41" i="21"/>
  <c r="AJ45" i="21"/>
  <c r="AJ44" i="21"/>
  <c r="AJ52" i="21"/>
  <c r="AJ41" i="21"/>
  <c r="AJ34" i="21"/>
  <c r="AJ33" i="21"/>
  <c r="BN31" i="21"/>
  <c r="AJ51" i="21"/>
  <c r="AJ39" i="21"/>
  <c r="AJ48" i="21" s="1"/>
  <c r="AJ32" i="21"/>
  <c r="GQ31" i="21"/>
  <c r="AJ42" i="21"/>
  <c r="AJ38" i="21"/>
  <c r="EI31" i="21"/>
  <c r="FM31" i="21"/>
  <c r="AJ43" i="21"/>
  <c r="AJ35" i="21"/>
  <c r="AJ36" i="21"/>
  <c r="DE31" i="21"/>
  <c r="Z44" i="21"/>
  <c r="Z43" i="21"/>
  <c r="Z39" i="21"/>
  <c r="Z48" i="21" s="1"/>
  <c r="Z34" i="21"/>
  <c r="FC31" i="21"/>
  <c r="Z45" i="21"/>
  <c r="Z52" i="21"/>
  <c r="Z41" i="21"/>
  <c r="Z35" i="21"/>
  <c r="Z32" i="21"/>
  <c r="BD31" i="21"/>
  <c r="Z51" i="21"/>
  <c r="Z38" i="21"/>
  <c r="Z33" i="21"/>
  <c r="CU31" i="21"/>
  <c r="Z42" i="21"/>
  <c r="Z36" i="21"/>
  <c r="GG31" i="21"/>
  <c r="DY31" i="21"/>
  <c r="AC44" i="21"/>
  <c r="AC45" i="21"/>
  <c r="AC43" i="21"/>
  <c r="AC38" i="21"/>
  <c r="AC33" i="21"/>
  <c r="GJ31" i="21"/>
  <c r="AC41" i="21"/>
  <c r="AC35" i="21"/>
  <c r="AC34" i="21"/>
  <c r="FF31" i="21"/>
  <c r="AC51" i="21"/>
  <c r="AC42" i="21"/>
  <c r="CX31" i="21"/>
  <c r="AC32" i="21"/>
  <c r="BG31" i="21"/>
  <c r="AC52" i="21"/>
  <c r="AC39" i="21"/>
  <c r="AC48" i="21" s="1"/>
  <c r="AC36" i="21"/>
  <c r="EB31" i="21"/>
  <c r="V44" i="21"/>
  <c r="V45" i="21"/>
  <c r="V43" i="21"/>
  <c r="V36" i="21"/>
  <c r="V34" i="21"/>
  <c r="DU31" i="21"/>
  <c r="V52" i="21"/>
  <c r="V41" i="21"/>
  <c r="V35" i="21"/>
  <c r="V32" i="21"/>
  <c r="EY31" i="21"/>
  <c r="V51" i="21"/>
  <c r="V39" i="21"/>
  <c r="V48" i="21" s="1"/>
  <c r="V33" i="21"/>
  <c r="CQ31" i="21"/>
  <c r="V42" i="21"/>
  <c r="V38" i="21"/>
  <c r="GC31" i="21"/>
  <c r="AZ31" i="21"/>
  <c r="Q45" i="21"/>
  <c r="Q43" i="21"/>
  <c r="Q39" i="21"/>
  <c r="Q48" i="21" s="1"/>
  <c r="Q34" i="21"/>
  <c r="ET31" i="21"/>
  <c r="Q41" i="21"/>
  <c r="Q35" i="21"/>
  <c r="Q32" i="21"/>
  <c r="FX31" i="21"/>
  <c r="Q51" i="21"/>
  <c r="Q42" i="21"/>
  <c r="Q33" i="21"/>
  <c r="DP31" i="21"/>
  <c r="CL31" i="21"/>
  <c r="Q44" i="21"/>
  <c r="Q52" i="21"/>
  <c r="Q38" i="21"/>
  <c r="Q36" i="21"/>
  <c r="AU31" i="21"/>
  <c r="W44" i="21"/>
  <c r="W45" i="21"/>
  <c r="W42" i="21"/>
  <c r="W36" i="21"/>
  <c r="W33" i="21"/>
  <c r="DV31" i="21"/>
  <c r="W52" i="21"/>
  <c r="W41" i="21"/>
  <c r="EZ31" i="21"/>
  <c r="GD31" i="21"/>
  <c r="W32" i="21"/>
  <c r="W51" i="21"/>
  <c r="W43" i="21"/>
  <c r="W34" i="21"/>
  <c r="BA31" i="21"/>
  <c r="W39" i="21"/>
  <c r="W48" i="21" s="1"/>
  <c r="W38" i="21"/>
  <c r="W35" i="21"/>
  <c r="CR31" i="21"/>
  <c r="AA44" i="21"/>
  <c r="AA45" i="21"/>
  <c r="AA39" i="21"/>
  <c r="AA48" i="21" s="1"/>
  <c r="AA36" i="21"/>
  <c r="AA33" i="21"/>
  <c r="CV31" i="21"/>
  <c r="AA52" i="21"/>
  <c r="AA41" i="21"/>
  <c r="FD31" i="21"/>
  <c r="GH31" i="21"/>
  <c r="DZ31" i="21"/>
  <c r="AA51" i="21"/>
  <c r="AA42" i="21"/>
  <c r="AA34" i="21"/>
  <c r="BE31" i="21"/>
  <c r="AA43" i="21"/>
  <c r="AA38" i="21"/>
  <c r="AA35" i="21"/>
  <c r="AA32" i="21"/>
  <c r="AD44" i="21"/>
  <c r="AD52" i="21"/>
  <c r="AD41" i="21"/>
  <c r="AD33" i="21"/>
  <c r="AD32" i="21"/>
  <c r="BH31" i="21"/>
  <c r="AD45" i="21"/>
  <c r="AD51" i="21"/>
  <c r="AD39" i="21"/>
  <c r="AD48" i="21" s="1"/>
  <c r="GK31" i="21"/>
  <c r="CY31" i="21"/>
  <c r="AD43" i="21"/>
  <c r="AD36" i="21"/>
  <c r="AD34" i="21"/>
  <c r="FG31" i="21"/>
  <c r="AD35" i="21"/>
  <c r="EC31" i="21"/>
  <c r="AD42" i="21"/>
  <c r="AD38" i="21"/>
  <c r="AH44" i="21"/>
  <c r="AH45" i="21"/>
  <c r="AH52" i="21"/>
  <c r="AH41" i="21"/>
  <c r="AH33" i="21"/>
  <c r="AH32" i="21"/>
  <c r="FK31" i="21"/>
  <c r="AH51" i="21"/>
  <c r="AH38" i="21"/>
  <c r="GO31" i="21"/>
  <c r="DC31" i="21"/>
  <c r="AH42" i="21"/>
  <c r="AH36" i="21"/>
  <c r="AH35" i="21"/>
  <c r="EG31" i="21"/>
  <c r="AH43" i="21"/>
  <c r="AH39" i="21"/>
  <c r="AH48" i="21" s="1"/>
  <c r="AH34" i="21"/>
  <c r="BL31" i="21"/>
  <c r="AM44" i="21"/>
  <c r="AM45" i="21"/>
  <c r="AM39" i="21"/>
  <c r="AM48" i="21" s="1"/>
  <c r="AM38" i="21"/>
  <c r="AM35" i="21"/>
  <c r="DH31" i="21"/>
  <c r="AM42" i="21"/>
  <c r="AM36" i="21"/>
  <c r="AM33" i="21"/>
  <c r="EL31" i="21"/>
  <c r="AM52" i="21"/>
  <c r="AM41" i="21"/>
  <c r="FP31" i="21"/>
  <c r="GT31" i="21"/>
  <c r="AM32" i="21"/>
  <c r="AM51" i="21"/>
  <c r="AM43" i="21"/>
  <c r="AM34" i="21"/>
  <c r="BQ31" i="21"/>
  <c r="AB44" i="21"/>
  <c r="AB42" i="21"/>
  <c r="AB34" i="21"/>
  <c r="AB35" i="21"/>
  <c r="CW31" i="21"/>
  <c r="AB45" i="21"/>
  <c r="AB41" i="21"/>
  <c r="AB38" i="21"/>
  <c r="AB36" i="21"/>
  <c r="FE31" i="21"/>
  <c r="AB52" i="21"/>
  <c r="AB32" i="21"/>
  <c r="BF31" i="21"/>
  <c r="AB51" i="21"/>
  <c r="EA31" i="21"/>
  <c r="AB43" i="21"/>
  <c r="AB33" i="21"/>
  <c r="AB39" i="21"/>
  <c r="AB48" i="21" s="1"/>
  <c r="GI31" i="21"/>
  <c r="AI44" i="21"/>
  <c r="AI39" i="21"/>
  <c r="AI48" i="21" s="1"/>
  <c r="AI38" i="21"/>
  <c r="AI34" i="21"/>
  <c r="DD31" i="21"/>
  <c r="AI45" i="21"/>
  <c r="AI51" i="21"/>
  <c r="AI41" i="21"/>
  <c r="AI35" i="21"/>
  <c r="BM31" i="21"/>
  <c r="AI42" i="21"/>
  <c r="AI33" i="21"/>
  <c r="AI43" i="21"/>
  <c r="GP31" i="21"/>
  <c r="AI36" i="21"/>
  <c r="AI32" i="21"/>
  <c r="AI52" i="21"/>
  <c r="FL31" i="21"/>
  <c r="EH31" i="21"/>
  <c r="AD46" i="22"/>
  <c r="AH46" i="22"/>
  <c r="AR44" i="22"/>
  <c r="BS44" i="22"/>
  <c r="BR44" i="22"/>
  <c r="BE44" i="22"/>
  <c r="AW44" i="22"/>
  <c r="AG46" i="22"/>
  <c r="BB44" i="22"/>
  <c r="AN46" i="22"/>
  <c r="X46" i="22"/>
  <c r="BD45" i="22"/>
  <c r="BC45" i="22"/>
  <c r="AI46" i="22"/>
  <c r="AT44" i="22"/>
  <c r="U46" i="22"/>
  <c r="BJ45" i="22"/>
  <c r="AV45" i="22"/>
  <c r="BN44" i="22"/>
  <c r="BL45" i="22"/>
  <c r="BO45" i="22"/>
  <c r="N46" i="22"/>
  <c r="BI45" i="22"/>
  <c r="BP45" i="22"/>
  <c r="AU44" i="22"/>
  <c r="BM45" i="22"/>
  <c r="AY44" i="22"/>
  <c r="BQ45" i="22"/>
  <c r="AF46" i="22"/>
  <c r="AM46" i="22"/>
  <c r="Z46" i="22"/>
  <c r="AE46" i="22"/>
  <c r="O46" i="22"/>
  <c r="AO46" i="22"/>
  <c r="AP46" i="22"/>
  <c r="BF45" i="22"/>
  <c r="T46" i="22"/>
  <c r="BG45" i="22"/>
  <c r="Q46" i="22"/>
  <c r="O48" i="22"/>
  <c r="Y46" i="22"/>
  <c r="BT45" i="22"/>
  <c r="BH45" i="22"/>
  <c r="AX45" i="22"/>
  <c r="V46" i="22"/>
  <c r="R46" i="22"/>
  <c r="AM48" i="22"/>
  <c r="AC46" i="22"/>
  <c r="BA44" i="22"/>
  <c r="W46" i="22"/>
  <c r="AB46" i="22"/>
  <c r="AJ46" i="22"/>
  <c r="AK46" i="22"/>
  <c r="CE1" i="11"/>
  <c r="CE28" i="11" s="1"/>
  <c r="EV45" i="11" s="1"/>
  <c r="CE1" i="22"/>
  <c r="CE1" i="21"/>
  <c r="CE1" i="34"/>
  <c r="AZ45" i="22"/>
  <c r="AS44" i="22"/>
  <c r="AA46" i="22"/>
  <c r="CG1" i="11"/>
  <c r="CG28" i="11" s="1"/>
  <c r="CC37" i="11" s="1"/>
  <c r="CG1" i="21"/>
  <c r="CG1" i="22"/>
  <c r="CG1" i="34"/>
  <c r="CC1" i="22"/>
  <c r="CC1" i="21"/>
  <c r="CC1" i="34"/>
  <c r="S13" i="21"/>
  <c r="CA1" i="22"/>
  <c r="CA28" i="22" s="1"/>
  <c r="AI13" i="21"/>
  <c r="CA1" i="21"/>
  <c r="CA28" i="21" s="1"/>
  <c r="Q13" i="21"/>
  <c r="AK13" i="21"/>
  <c r="V13" i="21"/>
  <c r="AP13" i="21"/>
  <c r="AE13" i="21"/>
  <c r="W13" i="22"/>
  <c r="AM13" i="22"/>
  <c r="AB13" i="21"/>
  <c r="P13" i="22"/>
  <c r="AF13" i="22"/>
  <c r="Q13" i="22"/>
  <c r="AG13" i="22"/>
  <c r="N13" i="22"/>
  <c r="AD13" i="22"/>
  <c r="U13" i="21"/>
  <c r="AO13" i="21"/>
  <c r="Z13" i="21"/>
  <c r="O13" i="21"/>
  <c r="AM13" i="21"/>
  <c r="AA13" i="22"/>
  <c r="P13" i="21"/>
  <c r="AF13" i="21"/>
  <c r="T13" i="22"/>
  <c r="AJ13" i="22"/>
  <c r="U13" i="22"/>
  <c r="AK13" i="22"/>
  <c r="R13" i="22"/>
  <c r="AH13" i="22"/>
  <c r="Y13" i="21"/>
  <c r="N13" i="21"/>
  <c r="AH13" i="21"/>
  <c r="W13" i="21"/>
  <c r="O13" i="22"/>
  <c r="AE13" i="22"/>
  <c r="T13" i="21"/>
  <c r="AJ13" i="21"/>
  <c r="X13" i="22"/>
  <c r="AN13" i="22"/>
  <c r="Y13" i="22"/>
  <c r="AO13" i="22"/>
  <c r="V13" i="22"/>
  <c r="AL13" i="22"/>
  <c r="AC13" i="21"/>
  <c r="R13" i="21"/>
  <c r="AL13" i="21"/>
  <c r="AA13" i="21"/>
  <c r="S13" i="22"/>
  <c r="AI13" i="22"/>
  <c r="X13" i="21"/>
  <c r="AN13" i="21"/>
  <c r="AB13" i="22"/>
  <c r="AG13" i="21"/>
  <c r="AC13" i="22"/>
  <c r="AD13" i="21"/>
  <c r="Z13" i="22"/>
  <c r="AP13" i="22"/>
  <c r="AJ13" i="34"/>
  <c r="AB13" i="34"/>
  <c r="T13" i="34"/>
  <c r="AL13" i="34"/>
  <c r="AH13" i="34"/>
  <c r="X13" i="34"/>
  <c r="N13" i="34"/>
  <c r="AP13" i="34"/>
  <c r="AF13" i="34"/>
  <c r="V13" i="34"/>
  <c r="AN13" i="34"/>
  <c r="AD13" i="34"/>
  <c r="R13" i="34"/>
  <c r="Z13" i="34"/>
  <c r="P13" i="34"/>
  <c r="CA1" i="34"/>
  <c r="CA28" i="34" s="1"/>
  <c r="Q13" i="34"/>
  <c r="AK13" i="34"/>
  <c r="Y13" i="34"/>
  <c r="S13" i="34"/>
  <c r="AI13" i="34"/>
  <c r="U13" i="34"/>
  <c r="AO13" i="34"/>
  <c r="W13" i="34"/>
  <c r="AM13" i="34"/>
  <c r="AC13" i="34"/>
  <c r="AA13" i="34"/>
  <c r="AG13" i="34"/>
  <c r="O13" i="34"/>
  <c r="AE13" i="34"/>
  <c r="AA40" i="22"/>
  <c r="AA47" i="22" s="1"/>
  <c r="AH40" i="22"/>
  <c r="AH47" i="22" s="1"/>
  <c r="AP40" i="22"/>
  <c r="AP47" i="22" s="1"/>
  <c r="AJ40" i="22"/>
  <c r="AJ47" i="22" s="1"/>
  <c r="AO40" i="22"/>
  <c r="AO47" i="22" s="1"/>
  <c r="AI40" i="22"/>
  <c r="AI47" i="22" s="1"/>
  <c r="AM40" i="22"/>
  <c r="AM47" i="22" s="1"/>
  <c r="P40" i="22"/>
  <c r="P49" i="22" s="1"/>
  <c r="AN40" i="22"/>
  <c r="AN47" i="22" s="1"/>
  <c r="N40" i="22"/>
  <c r="N47" i="22" s="1"/>
  <c r="AB40" i="22"/>
  <c r="AB47" i="22" s="1"/>
  <c r="AD40" i="22"/>
  <c r="AD47" i="22" s="1"/>
  <c r="AF40" i="22"/>
  <c r="AF49" i="22" s="1"/>
  <c r="AE40" i="21"/>
  <c r="AE47" i="21" s="1"/>
  <c r="S40" i="21"/>
  <c r="S47" i="21" s="1"/>
  <c r="T40" i="21"/>
  <c r="T47" i="21" s="1"/>
  <c r="V40" i="21"/>
  <c r="V47" i="21" s="1"/>
  <c r="AO40" i="21"/>
  <c r="AO47" i="21" s="1"/>
  <c r="AC40" i="21"/>
  <c r="AC47" i="21" s="1"/>
  <c r="AK40" i="21"/>
  <c r="AK47" i="21" s="1"/>
  <c r="R40" i="21"/>
  <c r="R47" i="21" s="1"/>
  <c r="AK40" i="22"/>
  <c r="AK47" i="22" s="1"/>
  <c r="AG40" i="22"/>
  <c r="AG47" i="22" s="1"/>
  <c r="S40" i="22"/>
  <c r="S47" i="22" s="1"/>
  <c r="Q40" i="22"/>
  <c r="Q49" i="22" s="1"/>
  <c r="X40" i="22"/>
  <c r="X47" i="22" s="1"/>
  <c r="Z40" i="22"/>
  <c r="Z49" i="22" s="1"/>
  <c r="AM40" i="21"/>
  <c r="P40" i="21"/>
  <c r="P47" i="21" s="1"/>
  <c r="W40" i="21"/>
  <c r="W49" i="21" s="1"/>
  <c r="U40" i="21"/>
  <c r="U47" i="21" s="1"/>
  <c r="AL40" i="21"/>
  <c r="AL47" i="21" s="1"/>
  <c r="AG40" i="21"/>
  <c r="AG47" i="21" s="1"/>
  <c r="AD40" i="21"/>
  <c r="AD49" i="21" s="1"/>
  <c r="AC40" i="22"/>
  <c r="AC49" i="22" s="1"/>
  <c r="T40" i="22"/>
  <c r="T47" i="22" s="1"/>
  <c r="O40" i="22"/>
  <c r="O47" i="22" s="1"/>
  <c r="V40" i="22"/>
  <c r="V49" i="22" s="1"/>
  <c r="W40" i="22"/>
  <c r="W47" i="22" s="1"/>
  <c r="AE40" i="22"/>
  <c r="AE47" i="22" s="1"/>
  <c r="U40" i="22"/>
  <c r="U47" i="22" s="1"/>
  <c r="AI40" i="21"/>
  <c r="AA40" i="21"/>
  <c r="AA47" i="21" s="1"/>
  <c r="AP40" i="21"/>
  <c r="AP47" i="21" s="1"/>
  <c r="AJ40" i="21"/>
  <c r="AJ47" i="21" s="1"/>
  <c r="Y40" i="21"/>
  <c r="Y47" i="21" s="1"/>
  <c r="R40" i="22"/>
  <c r="R47" i="22" s="1"/>
  <c r="AL40" i="22"/>
  <c r="AL47" i="22" s="1"/>
  <c r="Y40" i="22"/>
  <c r="Y47" i="22" s="1"/>
  <c r="O40" i="21"/>
  <c r="O47" i="21" s="1"/>
  <c r="Q40" i="21"/>
  <c r="Z40" i="21"/>
  <c r="Z47" i="21" s="1"/>
  <c r="AF40" i="21"/>
  <c r="AF49" i="21" s="1"/>
  <c r="AM49" i="22"/>
  <c r="BY1" i="34"/>
  <c r="CC10" i="11"/>
  <c r="CA1" i="11"/>
  <c r="BY28" i="11"/>
  <c r="CC1" i="11"/>
  <c r="AH40" i="21" l="1"/>
  <c r="AH47" i="21" s="1"/>
  <c r="U46" i="21"/>
  <c r="AG46" i="21"/>
  <c r="AI47" i="21"/>
  <c r="Q47" i="21"/>
  <c r="X40" i="21"/>
  <c r="X47" i="21" s="1"/>
  <c r="AB40" i="21"/>
  <c r="AB47" i="21" s="1"/>
  <c r="N40" i="21"/>
  <c r="N47" i="21" s="1"/>
  <c r="AN40" i="21"/>
  <c r="AN49" i="21" s="1"/>
  <c r="AM47" i="21"/>
  <c r="Q46" i="21"/>
  <c r="AK46" i="21"/>
  <c r="AA46" i="21"/>
  <c r="P46" i="21"/>
  <c r="R46" i="21"/>
  <c r="AE46" i="21"/>
  <c r="AJ46" i="21"/>
  <c r="AN46" i="21"/>
  <c r="O46" i="21"/>
  <c r="AO46" i="21"/>
  <c r="Y46" i="21"/>
  <c r="AF46" i="21"/>
  <c r="AI46" i="21"/>
  <c r="AH46" i="21"/>
  <c r="AD46" i="21"/>
  <c r="BE44" i="21"/>
  <c r="BE45" i="21"/>
  <c r="BG44" i="21"/>
  <c r="BG45" i="21"/>
  <c r="Z46" i="21"/>
  <c r="AW45" i="21"/>
  <c r="AW44" i="21"/>
  <c r="S46" i="21"/>
  <c r="T46" i="21"/>
  <c r="AS45" i="21"/>
  <c r="AS44" i="21"/>
  <c r="AY44" i="21"/>
  <c r="AY45" i="21"/>
  <c r="N46" i="21"/>
  <c r="AP46" i="21"/>
  <c r="AM46" i="21"/>
  <c r="W46" i="21"/>
  <c r="AZ45" i="21"/>
  <c r="AZ44" i="21"/>
  <c r="BP44" i="21"/>
  <c r="BP45" i="21"/>
  <c r="AT45" i="21"/>
  <c r="AT44" i="21"/>
  <c r="BK45" i="21"/>
  <c r="BK44" i="21"/>
  <c r="BM45" i="21"/>
  <c r="BM44" i="21"/>
  <c r="AB46" i="21"/>
  <c r="BF44" i="21"/>
  <c r="BF45" i="21"/>
  <c r="BL44" i="21"/>
  <c r="BL45" i="21"/>
  <c r="BH45" i="21"/>
  <c r="BH44" i="21"/>
  <c r="AU45" i="21"/>
  <c r="AU44" i="21"/>
  <c r="V46" i="21"/>
  <c r="AC46" i="21"/>
  <c r="BN44" i="21"/>
  <c r="BN45" i="21"/>
  <c r="AL46" i="21"/>
  <c r="BS44" i="21"/>
  <c r="BS45" i="21"/>
  <c r="AV44" i="21"/>
  <c r="AV45" i="21"/>
  <c r="BC44" i="21"/>
  <c r="BC45" i="21"/>
  <c r="BJ44" i="21"/>
  <c r="BJ45" i="21"/>
  <c r="BO44" i="21"/>
  <c r="BO45" i="21"/>
  <c r="BQ44" i="21"/>
  <c r="BQ45" i="21"/>
  <c r="BA45" i="21"/>
  <c r="BA44" i="21"/>
  <c r="BD45" i="21"/>
  <c r="BD44" i="21"/>
  <c r="AX44" i="21"/>
  <c r="AX45" i="21"/>
  <c r="BR45" i="21"/>
  <c r="BR44" i="21"/>
  <c r="BB45" i="21"/>
  <c r="BB44" i="21"/>
  <c r="AR45" i="21"/>
  <c r="AR44" i="21"/>
  <c r="BI45" i="21"/>
  <c r="BI44" i="21"/>
  <c r="BT45" i="21"/>
  <c r="BT44" i="21"/>
  <c r="N28" i="11"/>
  <c r="AO29" i="11" s="1"/>
  <c r="AO31" i="11" s="1"/>
  <c r="BY38" i="11"/>
  <c r="CA38" i="11" s="1"/>
  <c r="CA32" i="11"/>
  <c r="CA5" i="34"/>
  <c r="BY28" i="34"/>
  <c r="BY11" i="34"/>
  <c r="CA11" i="34" s="1"/>
  <c r="AH29" i="11"/>
  <c r="AH31" i="11" s="1"/>
  <c r="S29" i="11"/>
  <c r="S31" i="11" s="1"/>
  <c r="O29" i="11"/>
  <c r="O31" i="11" s="1"/>
  <c r="FE45" i="11"/>
  <c r="FD45" i="11"/>
  <c r="FM45" i="11"/>
  <c r="ES44" i="11"/>
  <c r="FP45" i="11"/>
  <c r="FJ45" i="11"/>
  <c r="ET45" i="11"/>
  <c r="R49" i="22"/>
  <c r="AA49" i="21"/>
  <c r="O49" i="21"/>
  <c r="AP49" i="22"/>
  <c r="T49" i="22"/>
  <c r="AC49" i="21"/>
  <c r="P49" i="21"/>
  <c r="S49" i="21"/>
  <c r="AK49" i="22"/>
  <c r="AL49" i="21"/>
  <c r="X49" i="22"/>
  <c r="AN49" i="22"/>
  <c r="FR45" i="11"/>
  <c r="ER45" i="11"/>
  <c r="EU45" i="11"/>
  <c r="EY45" i="11"/>
  <c r="FG45" i="11"/>
  <c r="FF45" i="11"/>
  <c r="FA45" i="11"/>
  <c r="FI45" i="11"/>
  <c r="EX45" i="11"/>
  <c r="FQ45" i="11"/>
  <c r="FC45" i="11"/>
  <c r="EW45" i="11"/>
  <c r="EZ45" i="11"/>
  <c r="FO45" i="11"/>
  <c r="FN45" i="11"/>
  <c r="FB45" i="11"/>
  <c r="FH45" i="11"/>
  <c r="FS45" i="11"/>
  <c r="FK45" i="11"/>
  <c r="EQ45" i="11"/>
  <c r="FL45" i="11"/>
  <c r="ES45" i="11"/>
  <c r="AO49" i="21"/>
  <c r="AI49" i="21"/>
  <c r="AH49" i="21"/>
  <c r="X49" i="21"/>
  <c r="AH49" i="22"/>
  <c r="AE49" i="21"/>
  <c r="Y49" i="21"/>
  <c r="N49" i="22"/>
  <c r="AI49" i="22"/>
  <c r="AF47" i="21"/>
  <c r="CE28" i="34"/>
  <c r="CE28" i="21"/>
  <c r="CE28" i="22"/>
  <c r="AC47" i="22"/>
  <c r="AP49" i="21"/>
  <c r="W49" i="22"/>
  <c r="AE49" i="22"/>
  <c r="AB49" i="22"/>
  <c r="AB49" i="21"/>
  <c r="AM49" i="21"/>
  <c r="V49" i="21"/>
  <c r="AN47" i="21"/>
  <c r="W47" i="21"/>
  <c r="Q47" i="22"/>
  <c r="O49" i="22"/>
  <c r="P47" i="22"/>
  <c r="Q49" i="21"/>
  <c r="AG49" i="21"/>
  <c r="U49" i="22"/>
  <c r="AK49" i="21"/>
  <c r="AD49" i="22"/>
  <c r="AL49" i="22"/>
  <c r="AJ49" i="22"/>
  <c r="T49" i="21"/>
  <c r="AG49" i="22"/>
  <c r="Z47" i="22"/>
  <c r="AJ49" i="21"/>
  <c r="CG28" i="34"/>
  <c r="CC37" i="34" s="1"/>
  <c r="CE37" i="34" s="1"/>
  <c r="CC10" i="34"/>
  <c r="CE10" i="34" s="1"/>
  <c r="CG28" i="22"/>
  <c r="CC37" i="22" s="1"/>
  <c r="CE37" i="22" s="1"/>
  <c r="CC10" i="22"/>
  <c r="CE10" i="22" s="1"/>
  <c r="CG28" i="21"/>
  <c r="CC37" i="21" s="1"/>
  <c r="CE37" i="21" s="1"/>
  <c r="CC10" i="21"/>
  <c r="CE10" i="21" s="1"/>
  <c r="CE8" i="34"/>
  <c r="CE6" i="34"/>
  <c r="CE11" i="34"/>
  <c r="CE21" i="34"/>
  <c r="CE9" i="34"/>
  <c r="CE7" i="34"/>
  <c r="CG10" i="34"/>
  <c r="CE49" i="34"/>
  <c r="CE36" i="34"/>
  <c r="CE33" i="34"/>
  <c r="CE22" i="34"/>
  <c r="CE32" i="34"/>
  <c r="CE48" i="34"/>
  <c r="CE34" i="34"/>
  <c r="CC28" i="34"/>
  <c r="CG37" i="34" s="1"/>
  <c r="CE35" i="34"/>
  <c r="CE5" i="34"/>
  <c r="CE47" i="34"/>
  <c r="CE38" i="34"/>
  <c r="CE20" i="34"/>
  <c r="CE19" i="34"/>
  <c r="CE46" i="34"/>
  <c r="CE7" i="21"/>
  <c r="CE5" i="21"/>
  <c r="CF5" i="21" s="1"/>
  <c r="CE9" i="21"/>
  <c r="CE8" i="21"/>
  <c r="CE49" i="21"/>
  <c r="CE38" i="21"/>
  <c r="CE34" i="21"/>
  <c r="CE21" i="21"/>
  <c r="CG10" i="21"/>
  <c r="CE46" i="21"/>
  <c r="CE36" i="21"/>
  <c r="CE32" i="21"/>
  <c r="CF32" i="21" s="1"/>
  <c r="CE20" i="21"/>
  <c r="CE48" i="21"/>
  <c r="CE33" i="21"/>
  <c r="CE22" i="21"/>
  <c r="CE6" i="21"/>
  <c r="CE47" i="21"/>
  <c r="CE35" i="21"/>
  <c r="CC28" i="21"/>
  <c r="CG37" i="21" s="1"/>
  <c r="CE19" i="21"/>
  <c r="CE11" i="21"/>
  <c r="CE11" i="22"/>
  <c r="CE49" i="22"/>
  <c r="CE38" i="22"/>
  <c r="CE32" i="22"/>
  <c r="CF32" i="22" s="1"/>
  <c r="CE21" i="22"/>
  <c r="CE9" i="22"/>
  <c r="CE6" i="22"/>
  <c r="CE34" i="22"/>
  <c r="CE5" i="22"/>
  <c r="CF5" i="22" s="1"/>
  <c r="CE48" i="22"/>
  <c r="CE36" i="22"/>
  <c r="CE33" i="22"/>
  <c r="CE19" i="22"/>
  <c r="CG10" i="22"/>
  <c r="CE8" i="22"/>
  <c r="CE47" i="22"/>
  <c r="CE35" i="22"/>
  <c r="CC28" i="22"/>
  <c r="CG37" i="22" s="1"/>
  <c r="CE20" i="22"/>
  <c r="CE46" i="22"/>
  <c r="CE22" i="22"/>
  <c r="CE7" i="22"/>
  <c r="AA20" i="34"/>
  <c r="AA22" i="34"/>
  <c r="AO20" i="34"/>
  <c r="AO22" i="34"/>
  <c r="Y20" i="34"/>
  <c r="Y22" i="34"/>
  <c r="P20" i="34"/>
  <c r="P22" i="34"/>
  <c r="AN20" i="34"/>
  <c r="AN22" i="34"/>
  <c r="N20" i="34"/>
  <c r="N22" i="34"/>
  <c r="T20" i="34"/>
  <c r="T22" i="34"/>
  <c r="Z20" i="22"/>
  <c r="Z22" i="22"/>
  <c r="AB20" i="22"/>
  <c r="AB22" i="22"/>
  <c r="S20" i="22"/>
  <c r="S22" i="22"/>
  <c r="AC22" i="21"/>
  <c r="AC20" i="21"/>
  <c r="Y20" i="22"/>
  <c r="Y22" i="22"/>
  <c r="T22" i="21"/>
  <c r="T20" i="21"/>
  <c r="AH22" i="21"/>
  <c r="AH20" i="21"/>
  <c r="R20" i="22"/>
  <c r="R22" i="22"/>
  <c r="T20" i="22"/>
  <c r="T22" i="22"/>
  <c r="AM22" i="21"/>
  <c r="AM20" i="21"/>
  <c r="U22" i="21"/>
  <c r="U20" i="21"/>
  <c r="Q20" i="22"/>
  <c r="Q22" i="22"/>
  <c r="AM20" i="22"/>
  <c r="AM22" i="22"/>
  <c r="V22" i="21"/>
  <c r="V20" i="21"/>
  <c r="AI20" i="21"/>
  <c r="AI22" i="21"/>
  <c r="V47" i="22"/>
  <c r="AF47" i="22"/>
  <c r="S49" i="22"/>
  <c r="AE20" i="34"/>
  <c r="AE22" i="34"/>
  <c r="AC20" i="34"/>
  <c r="AC22" i="34"/>
  <c r="U20" i="34"/>
  <c r="U22" i="34"/>
  <c r="AK20" i="34"/>
  <c r="AK22" i="34"/>
  <c r="Z20" i="34"/>
  <c r="Z22" i="34"/>
  <c r="V20" i="34"/>
  <c r="V22" i="34"/>
  <c r="X20" i="34"/>
  <c r="X22" i="34"/>
  <c r="AB20" i="34"/>
  <c r="AB22" i="34"/>
  <c r="AD22" i="21"/>
  <c r="AD20" i="21"/>
  <c r="AN20" i="21"/>
  <c r="AN22" i="21"/>
  <c r="AA22" i="21"/>
  <c r="AA20" i="21"/>
  <c r="AL20" i="22"/>
  <c r="AL22" i="22"/>
  <c r="AN20" i="22"/>
  <c r="AN22" i="22"/>
  <c r="AE20" i="22"/>
  <c r="AE22" i="22"/>
  <c r="N22" i="21"/>
  <c r="N20" i="21"/>
  <c r="AK20" i="22"/>
  <c r="AK22" i="22"/>
  <c r="AF22" i="21"/>
  <c r="AF20" i="21"/>
  <c r="O22" i="21"/>
  <c r="O20" i="21"/>
  <c r="AD20" i="22"/>
  <c r="AD22" i="22"/>
  <c r="AF20" i="22"/>
  <c r="AF22" i="22"/>
  <c r="W20" i="22"/>
  <c r="W22" i="22"/>
  <c r="AK22" i="21"/>
  <c r="AK20" i="21"/>
  <c r="BR47" i="22"/>
  <c r="BJ49" i="22"/>
  <c r="AD47" i="21"/>
  <c r="Z49" i="21"/>
  <c r="AO49" i="22"/>
  <c r="Y49" i="22"/>
  <c r="O20" i="34"/>
  <c r="O22" i="34"/>
  <c r="AM20" i="34"/>
  <c r="AM22" i="34"/>
  <c r="AI20" i="34"/>
  <c r="AI22" i="34"/>
  <c r="Q20" i="34"/>
  <c r="Q22" i="34"/>
  <c r="R20" i="34"/>
  <c r="R22" i="34"/>
  <c r="AF20" i="34"/>
  <c r="AF22" i="34"/>
  <c r="AH20" i="34"/>
  <c r="AH22" i="34"/>
  <c r="AJ20" i="34"/>
  <c r="AJ22" i="34"/>
  <c r="AC20" i="22"/>
  <c r="AC22" i="22"/>
  <c r="X20" i="21"/>
  <c r="X22" i="21"/>
  <c r="AL22" i="21"/>
  <c r="AL20" i="21"/>
  <c r="V20" i="22"/>
  <c r="V22" i="22"/>
  <c r="X20" i="22"/>
  <c r="X22" i="22"/>
  <c r="O20" i="22"/>
  <c r="O22" i="22"/>
  <c r="Y22" i="21"/>
  <c r="Y20" i="21"/>
  <c r="U20" i="22"/>
  <c r="U22" i="22"/>
  <c r="P22" i="21"/>
  <c r="P20" i="21"/>
  <c r="Z22" i="21"/>
  <c r="Z20" i="21"/>
  <c r="N20" i="22"/>
  <c r="N22" i="22"/>
  <c r="P20" i="22"/>
  <c r="P22" i="22"/>
  <c r="AE22" i="21"/>
  <c r="AE20" i="21"/>
  <c r="Q20" i="21"/>
  <c r="Q22" i="21"/>
  <c r="S20" i="21"/>
  <c r="S22" i="21"/>
  <c r="U49" i="21"/>
  <c r="R49" i="21"/>
  <c r="AA49" i="22"/>
  <c r="AG20" i="34"/>
  <c r="AG22" i="34"/>
  <c r="W20" i="34"/>
  <c r="W22" i="34"/>
  <c r="S20" i="34"/>
  <c r="S22" i="34"/>
  <c r="CF7" i="34"/>
  <c r="CF22" i="34"/>
  <c r="AD20" i="34"/>
  <c r="AD22" i="34"/>
  <c r="AP20" i="34"/>
  <c r="AP22" i="34"/>
  <c r="AL20" i="34"/>
  <c r="AL22" i="34"/>
  <c r="AP20" i="22"/>
  <c r="AP22" i="22"/>
  <c r="AG22" i="21"/>
  <c r="AG20" i="21"/>
  <c r="AI20" i="22"/>
  <c r="BM20" i="22" s="1"/>
  <c r="AI22" i="22"/>
  <c r="R22" i="21"/>
  <c r="R20" i="21"/>
  <c r="AO20" i="22"/>
  <c r="BS20" i="22" s="1"/>
  <c r="AO22" i="22"/>
  <c r="AJ22" i="21"/>
  <c r="AJ20" i="21"/>
  <c r="W22" i="21"/>
  <c r="W20" i="21"/>
  <c r="AH20" i="22"/>
  <c r="AH22" i="22"/>
  <c r="AJ20" i="22"/>
  <c r="BN20" i="22" s="1"/>
  <c r="AJ22" i="22"/>
  <c r="AA20" i="22"/>
  <c r="AA22" i="22"/>
  <c r="AO22" i="21"/>
  <c r="AO20" i="21"/>
  <c r="AG20" i="22"/>
  <c r="AG22" i="22"/>
  <c r="AB22" i="21"/>
  <c r="AB20" i="21"/>
  <c r="AP22" i="21"/>
  <c r="AP20" i="21"/>
  <c r="CF8" i="21"/>
  <c r="BD47" i="21"/>
  <c r="CF22" i="21"/>
  <c r="CE37" i="11"/>
  <c r="CE36" i="11"/>
  <c r="CE47" i="11"/>
  <c r="CE35" i="11"/>
  <c r="CE33" i="11"/>
  <c r="CE46" i="11"/>
  <c r="CC28" i="11"/>
  <c r="CG37" i="11" s="1"/>
  <c r="CE38" i="11"/>
  <c r="CE32" i="11"/>
  <c r="CE49" i="11"/>
  <c r="CE34" i="11"/>
  <c r="CE48" i="11"/>
  <c r="CA28" i="11"/>
  <c r="ET44" i="11"/>
  <c r="CG10" i="11"/>
  <c r="DX12" i="11"/>
  <c r="DY12" i="11"/>
  <c r="DZ12" i="11"/>
  <c r="EA12" i="11"/>
  <c r="EB12" i="11"/>
  <c r="EC12" i="11"/>
  <c r="ED12" i="11"/>
  <c r="EE12" i="11"/>
  <c r="EF12" i="11"/>
  <c r="EG12" i="11"/>
  <c r="EH12" i="11"/>
  <c r="EI12" i="11"/>
  <c r="EJ12" i="11"/>
  <c r="EK12" i="11"/>
  <c r="EL12" i="11"/>
  <c r="EM12" i="11"/>
  <c r="EN12" i="11"/>
  <c r="EO12" i="11"/>
  <c r="DX13" i="11"/>
  <c r="DY13" i="11"/>
  <c r="DZ13" i="11"/>
  <c r="EA13" i="11"/>
  <c r="EB13" i="11"/>
  <c r="EC13" i="11"/>
  <c r="ED13" i="11"/>
  <c r="EE13" i="11"/>
  <c r="EF13" i="11"/>
  <c r="EG13" i="11"/>
  <c r="EH13" i="11"/>
  <c r="EI13" i="11"/>
  <c r="EJ13" i="11"/>
  <c r="EK13" i="11"/>
  <c r="EL13" i="11"/>
  <c r="EM13" i="11"/>
  <c r="EN13" i="11"/>
  <c r="EO13" i="11"/>
  <c r="DX14" i="11"/>
  <c r="DY14" i="11"/>
  <c r="DZ14" i="11"/>
  <c r="EA14" i="11"/>
  <c r="EB14" i="11"/>
  <c r="EC14" i="11"/>
  <c r="ED14" i="11"/>
  <c r="EE14" i="11"/>
  <c r="EF14" i="11"/>
  <c r="EG14" i="11"/>
  <c r="EH14" i="11"/>
  <c r="EI14" i="11"/>
  <c r="EJ14" i="11"/>
  <c r="EK14" i="11"/>
  <c r="EL14" i="11"/>
  <c r="EM14" i="11"/>
  <c r="EN14" i="11"/>
  <c r="EO14" i="11"/>
  <c r="DX15" i="11"/>
  <c r="DY15" i="11"/>
  <c r="DZ15" i="11"/>
  <c r="EA15" i="11"/>
  <c r="EB15" i="11"/>
  <c r="EC15" i="11"/>
  <c r="ED15" i="11"/>
  <c r="EE15" i="11"/>
  <c r="EF15" i="11"/>
  <c r="EG15" i="11"/>
  <c r="EH15" i="11"/>
  <c r="EI15" i="11"/>
  <c r="EJ15" i="11"/>
  <c r="EK15" i="11"/>
  <c r="EL15" i="11"/>
  <c r="EM15" i="11"/>
  <c r="EN15" i="11"/>
  <c r="EO15" i="11"/>
  <c r="DX16" i="11"/>
  <c r="DY16" i="11"/>
  <c r="DZ16" i="11"/>
  <c r="EA16" i="11"/>
  <c r="EB16" i="11"/>
  <c r="EC16" i="11"/>
  <c r="ED16" i="11"/>
  <c r="EE16" i="11"/>
  <c r="EF16" i="11"/>
  <c r="EG16" i="11"/>
  <c r="EH16" i="11"/>
  <c r="EI16" i="11"/>
  <c r="EJ16" i="11"/>
  <c r="EK16" i="11"/>
  <c r="EL16" i="11"/>
  <c r="EM16" i="11"/>
  <c r="EN16" i="11"/>
  <c r="EO16" i="11"/>
  <c r="DX17" i="11"/>
  <c r="DY17" i="11"/>
  <c r="DZ17" i="11"/>
  <c r="EA17" i="11"/>
  <c r="EB17" i="11"/>
  <c r="EC17" i="11"/>
  <c r="ED17" i="11"/>
  <c r="EE17" i="11"/>
  <c r="EF17" i="11"/>
  <c r="EG17" i="11"/>
  <c r="EH17" i="11"/>
  <c r="EI17" i="11"/>
  <c r="EJ17" i="11"/>
  <c r="EK17" i="11"/>
  <c r="EL17" i="11"/>
  <c r="EM17" i="11"/>
  <c r="EN17" i="11"/>
  <c r="EO17" i="11"/>
  <c r="DX18" i="11"/>
  <c r="DY18" i="11"/>
  <c r="DZ18" i="11"/>
  <c r="EA18" i="11"/>
  <c r="EB18" i="11"/>
  <c r="EC18" i="11"/>
  <c r="ED18" i="11"/>
  <c r="EE18" i="11"/>
  <c r="EF18" i="11"/>
  <c r="EG18" i="11"/>
  <c r="EH18" i="11"/>
  <c r="EI18" i="11"/>
  <c r="EJ18" i="11"/>
  <c r="EK18" i="11"/>
  <c r="EL18" i="11"/>
  <c r="EM18" i="11"/>
  <c r="EN18" i="11"/>
  <c r="EO18" i="11"/>
  <c r="DN12" i="11"/>
  <c r="DO12" i="11"/>
  <c r="DP12" i="11"/>
  <c r="DQ12" i="11"/>
  <c r="DR12" i="11"/>
  <c r="DS12" i="11"/>
  <c r="DT12" i="11"/>
  <c r="DU12" i="11"/>
  <c r="DV12" i="11"/>
  <c r="DW12" i="11"/>
  <c r="DN13" i="11"/>
  <c r="DO13" i="11"/>
  <c r="DP13" i="11"/>
  <c r="DQ13" i="11"/>
  <c r="DR13" i="11"/>
  <c r="DS13" i="11"/>
  <c r="DT13" i="11"/>
  <c r="DU13" i="11"/>
  <c r="DV13" i="11"/>
  <c r="DW13" i="11"/>
  <c r="DN14" i="11"/>
  <c r="DO14" i="11"/>
  <c r="DP14" i="11"/>
  <c r="DQ14" i="11"/>
  <c r="DR14" i="11"/>
  <c r="DS14" i="11"/>
  <c r="DT14" i="11"/>
  <c r="DU14" i="11"/>
  <c r="DV14" i="11"/>
  <c r="DW14" i="11"/>
  <c r="DN15" i="11"/>
  <c r="DO15" i="11"/>
  <c r="DP15" i="11"/>
  <c r="DQ15" i="11"/>
  <c r="DR15" i="11"/>
  <c r="DS15" i="11"/>
  <c r="DT15" i="11"/>
  <c r="DU15" i="11"/>
  <c r="DV15" i="11"/>
  <c r="DW15" i="11"/>
  <c r="DN16" i="11"/>
  <c r="DO16" i="11"/>
  <c r="DP16" i="11"/>
  <c r="DQ16" i="11"/>
  <c r="DR16" i="11"/>
  <c r="DS16" i="11"/>
  <c r="DT16" i="11"/>
  <c r="DU16" i="11"/>
  <c r="DV16" i="11"/>
  <c r="DW16" i="11"/>
  <c r="DN17" i="11"/>
  <c r="DO17" i="11"/>
  <c r="DP17" i="11"/>
  <c r="DQ17" i="11"/>
  <c r="DR17" i="11"/>
  <c r="DS17" i="11"/>
  <c r="DT17" i="11"/>
  <c r="DU17" i="11"/>
  <c r="DV17" i="11"/>
  <c r="DW17" i="11"/>
  <c r="DN18" i="11"/>
  <c r="DO18" i="11"/>
  <c r="DP18" i="11"/>
  <c r="DQ18" i="11"/>
  <c r="DR18" i="11"/>
  <c r="DS18" i="11"/>
  <c r="DT18" i="11"/>
  <c r="DU18" i="11"/>
  <c r="DV18" i="11"/>
  <c r="DW18" i="11"/>
  <c r="O5" i="11"/>
  <c r="P5" i="11"/>
  <c r="Q5" i="11"/>
  <c r="R5" i="11"/>
  <c r="S5" i="11"/>
  <c r="T5" i="11"/>
  <c r="U5" i="11"/>
  <c r="V5" i="11"/>
  <c r="W5" i="11"/>
  <c r="X5" i="11"/>
  <c r="Y5" i="11"/>
  <c r="Z5" i="11"/>
  <c r="AA5" i="11"/>
  <c r="AB5" i="11"/>
  <c r="AC5" i="11"/>
  <c r="AD5" i="11"/>
  <c r="AE5" i="11"/>
  <c r="AF5" i="11"/>
  <c r="AG5" i="11"/>
  <c r="AH5" i="11"/>
  <c r="AI5" i="11"/>
  <c r="AJ5" i="11"/>
  <c r="AK5" i="11"/>
  <c r="AL5" i="11"/>
  <c r="AM5" i="11"/>
  <c r="AN5" i="11"/>
  <c r="AO5" i="11"/>
  <c r="AP5" i="11"/>
  <c r="O6" i="11"/>
  <c r="P6" i="11"/>
  <c r="Q6" i="11"/>
  <c r="R6" i="11"/>
  <c r="S6" i="11"/>
  <c r="T6" i="11"/>
  <c r="U6" i="11"/>
  <c r="V6" i="11"/>
  <c r="W6" i="11"/>
  <c r="X6" i="11"/>
  <c r="Y6" i="11"/>
  <c r="Z6" i="11"/>
  <c r="AA6" i="11"/>
  <c r="AB6" i="11"/>
  <c r="AC6" i="11"/>
  <c r="AD6" i="11"/>
  <c r="AE6" i="11"/>
  <c r="AF6" i="11"/>
  <c r="AG6" i="11"/>
  <c r="AH6" i="11"/>
  <c r="AI6" i="11"/>
  <c r="AJ6" i="11"/>
  <c r="AK6" i="11"/>
  <c r="AL6" i="11"/>
  <c r="AM6" i="11"/>
  <c r="AN6" i="11"/>
  <c r="AO6" i="11"/>
  <c r="AP6" i="11"/>
  <c r="O7" i="11"/>
  <c r="P7" i="11"/>
  <c r="Q7" i="11"/>
  <c r="R7" i="11"/>
  <c r="S7" i="11"/>
  <c r="T7" i="11"/>
  <c r="U7" i="11"/>
  <c r="V7" i="11"/>
  <c r="W7" i="11"/>
  <c r="X7" i="11"/>
  <c r="Y7" i="11"/>
  <c r="Z7" i="11"/>
  <c r="AA7" i="11"/>
  <c r="AB7" i="11"/>
  <c r="AC7" i="11"/>
  <c r="AD7" i="11"/>
  <c r="AE7" i="11"/>
  <c r="AF7" i="11"/>
  <c r="AG7" i="11"/>
  <c r="AH7" i="11"/>
  <c r="AI7" i="11"/>
  <c r="AJ7" i="11"/>
  <c r="AK7" i="11"/>
  <c r="AL7" i="11"/>
  <c r="AM7" i="11"/>
  <c r="AN7" i="11"/>
  <c r="AO7" i="11"/>
  <c r="AP7" i="11"/>
  <c r="O8" i="11"/>
  <c r="P8" i="11"/>
  <c r="Q8" i="11"/>
  <c r="R8" i="11"/>
  <c r="S8" i="11"/>
  <c r="T8" i="11"/>
  <c r="U8" i="11"/>
  <c r="V8" i="11"/>
  <c r="W8" i="11"/>
  <c r="X8" i="11"/>
  <c r="Y8" i="11"/>
  <c r="Z8" i="11"/>
  <c r="AA8" i="11"/>
  <c r="AB8" i="11"/>
  <c r="AC8" i="11"/>
  <c r="AD8" i="11"/>
  <c r="AE8" i="11"/>
  <c r="AF8" i="11"/>
  <c r="AG8" i="11"/>
  <c r="AH8" i="11"/>
  <c r="AI8" i="11"/>
  <c r="AJ8" i="11"/>
  <c r="AK8" i="11"/>
  <c r="AL8" i="11"/>
  <c r="AM8" i="11"/>
  <c r="AN8" i="11"/>
  <c r="AO8" i="11"/>
  <c r="AP8" i="11"/>
  <c r="O9" i="11"/>
  <c r="P9" i="11"/>
  <c r="Q9" i="11"/>
  <c r="R9" i="11"/>
  <c r="S9" i="11"/>
  <c r="T9" i="11"/>
  <c r="U9" i="11"/>
  <c r="V9" i="11"/>
  <c r="W9" i="11"/>
  <c r="X9" i="11"/>
  <c r="Y9" i="11"/>
  <c r="Z9" i="11"/>
  <c r="AA9" i="11"/>
  <c r="AB9" i="11"/>
  <c r="AC9" i="11"/>
  <c r="AD9" i="11"/>
  <c r="AE9" i="11"/>
  <c r="AF9" i="11"/>
  <c r="AG9" i="11"/>
  <c r="AH9" i="11"/>
  <c r="AI9" i="11"/>
  <c r="AJ9" i="11"/>
  <c r="AK9" i="11"/>
  <c r="AL9" i="11"/>
  <c r="AM9" i="11"/>
  <c r="AN9" i="11"/>
  <c r="AO9" i="11"/>
  <c r="AP9" i="11"/>
  <c r="O24" i="11"/>
  <c r="P24" i="11"/>
  <c r="Q24" i="11"/>
  <c r="R24" i="11"/>
  <c r="S24" i="11"/>
  <c r="T24" i="11"/>
  <c r="U24" i="11"/>
  <c r="V24" i="11"/>
  <c r="W24" i="11"/>
  <c r="X24" i="11"/>
  <c r="Y24" i="11"/>
  <c r="Z24" i="11"/>
  <c r="AA24" i="11"/>
  <c r="AB24" i="11"/>
  <c r="AC24" i="11"/>
  <c r="AD24" i="11"/>
  <c r="AE24" i="11"/>
  <c r="AF24" i="11"/>
  <c r="AG24" i="11"/>
  <c r="AH24" i="11"/>
  <c r="AI24" i="11"/>
  <c r="AJ24" i="11"/>
  <c r="AK24" i="11"/>
  <c r="AL24" i="11"/>
  <c r="AM24" i="11"/>
  <c r="AN24" i="11"/>
  <c r="AO24" i="11"/>
  <c r="AP24" i="11"/>
  <c r="O11" i="11"/>
  <c r="P11" i="11"/>
  <c r="Q11" i="11"/>
  <c r="R11" i="11"/>
  <c r="S11" i="11"/>
  <c r="T11" i="11"/>
  <c r="U11" i="11"/>
  <c r="V11" i="11"/>
  <c r="W11" i="11"/>
  <c r="X11" i="11"/>
  <c r="Y11" i="11"/>
  <c r="Z11" i="11"/>
  <c r="AA11" i="11"/>
  <c r="AB11" i="11"/>
  <c r="AC11" i="11"/>
  <c r="AD11" i="11"/>
  <c r="AE11" i="11"/>
  <c r="AF11" i="11"/>
  <c r="AG11" i="11"/>
  <c r="AH11" i="11"/>
  <c r="AI11" i="11"/>
  <c r="AJ11" i="11"/>
  <c r="AK11" i="11"/>
  <c r="AL11" i="11"/>
  <c r="AM11" i="11"/>
  <c r="AN11" i="11"/>
  <c r="AO11" i="11"/>
  <c r="AP11" i="11"/>
  <c r="O12" i="11"/>
  <c r="P12" i="11"/>
  <c r="Q12" i="11"/>
  <c r="R12" i="11"/>
  <c r="S12" i="11"/>
  <c r="T12" i="11"/>
  <c r="U12" i="11"/>
  <c r="V12" i="11"/>
  <c r="W12" i="11"/>
  <c r="X12" i="11"/>
  <c r="Y12" i="11"/>
  <c r="Z12" i="11"/>
  <c r="AA12" i="11"/>
  <c r="AB12" i="11"/>
  <c r="AC12" i="11"/>
  <c r="AD12" i="11"/>
  <c r="AE12" i="11"/>
  <c r="AF12" i="11"/>
  <c r="AG12" i="11"/>
  <c r="AH12" i="11"/>
  <c r="AI12" i="11"/>
  <c r="AJ12" i="11"/>
  <c r="AK12" i="11"/>
  <c r="AL12" i="11"/>
  <c r="AM12" i="11"/>
  <c r="AN12" i="11"/>
  <c r="AO12" i="11"/>
  <c r="AP12" i="11"/>
  <c r="O14" i="11"/>
  <c r="P14" i="11"/>
  <c r="Q14" i="11"/>
  <c r="R14" i="11"/>
  <c r="S14" i="11"/>
  <c r="T14" i="11"/>
  <c r="U14" i="11"/>
  <c r="V14" i="11"/>
  <c r="W14" i="11"/>
  <c r="X14" i="11"/>
  <c r="Y14" i="11"/>
  <c r="Z14" i="11"/>
  <c r="AA14" i="11"/>
  <c r="AB14" i="11"/>
  <c r="AC14" i="11"/>
  <c r="AD14" i="11"/>
  <c r="AE14" i="11"/>
  <c r="AF14" i="11"/>
  <c r="AG14" i="11"/>
  <c r="AH14" i="11"/>
  <c r="AI14" i="11"/>
  <c r="AJ14" i="11"/>
  <c r="AK14" i="11"/>
  <c r="AL14" i="11"/>
  <c r="AM14" i="11"/>
  <c r="AN14" i="11"/>
  <c r="AO14" i="11"/>
  <c r="AP14" i="11"/>
  <c r="O15" i="11"/>
  <c r="P15" i="11"/>
  <c r="Q15" i="11"/>
  <c r="R15" i="11"/>
  <c r="S15" i="11"/>
  <c r="T15" i="11"/>
  <c r="U15" i="11"/>
  <c r="V15" i="11"/>
  <c r="W15" i="11"/>
  <c r="X15" i="11"/>
  <c r="Y15" i="11"/>
  <c r="Z15" i="11"/>
  <c r="AA15" i="11"/>
  <c r="AB15" i="11"/>
  <c r="AC15" i="11"/>
  <c r="AD15" i="11"/>
  <c r="AE15" i="11"/>
  <c r="AF15" i="11"/>
  <c r="AG15" i="11"/>
  <c r="AH15" i="11"/>
  <c r="AI15" i="11"/>
  <c r="AJ15" i="11"/>
  <c r="AK15" i="11"/>
  <c r="AL15" i="11"/>
  <c r="AM15" i="11"/>
  <c r="AN15" i="11"/>
  <c r="AO15" i="11"/>
  <c r="AP15" i="11"/>
  <c r="O16" i="11"/>
  <c r="P16" i="11"/>
  <c r="Q16" i="11"/>
  <c r="R16" i="11"/>
  <c r="S16" i="11"/>
  <c r="T16" i="11"/>
  <c r="U16" i="11"/>
  <c r="V16" i="11"/>
  <c r="W16" i="11"/>
  <c r="X16" i="11"/>
  <c r="Y16" i="11"/>
  <c r="Z16" i="11"/>
  <c r="AA16" i="11"/>
  <c r="AB16" i="11"/>
  <c r="AC16" i="11"/>
  <c r="AD16" i="11"/>
  <c r="AE16" i="11"/>
  <c r="AF16" i="11"/>
  <c r="AG16" i="11"/>
  <c r="AH16" i="11"/>
  <c r="AI16" i="11"/>
  <c r="AJ16" i="11"/>
  <c r="AK16" i="11"/>
  <c r="AL16" i="11"/>
  <c r="AM16" i="11"/>
  <c r="AN16" i="11"/>
  <c r="AO16" i="11"/>
  <c r="AP16" i="11"/>
  <c r="N15" i="11"/>
  <c r="N16" i="11"/>
  <c r="N14" i="11"/>
  <c r="N6" i="11"/>
  <c r="N7" i="11"/>
  <c r="N8" i="11"/>
  <c r="N9" i="11"/>
  <c r="N24" i="11"/>
  <c r="N11" i="11"/>
  <c r="N12" i="11"/>
  <c r="N5" i="11"/>
  <c r="Z29" i="11" l="1"/>
  <c r="Z31" i="11" s="1"/>
  <c r="W29" i="11"/>
  <c r="W31" i="11" s="1"/>
  <c r="N49" i="21"/>
  <c r="AA29" i="11"/>
  <c r="AA31" i="11" s="1"/>
  <c r="AD29" i="11"/>
  <c r="AD31" i="11" s="1"/>
  <c r="AK29" i="11"/>
  <c r="AK31" i="11" s="1"/>
  <c r="AG29" i="11"/>
  <c r="AG31" i="11" s="1"/>
  <c r="Y29" i="11"/>
  <c r="Y31" i="11" s="1"/>
  <c r="AP29" i="11"/>
  <c r="AP31" i="11" s="1"/>
  <c r="V29" i="11"/>
  <c r="V31" i="11" s="1"/>
  <c r="U29" i="11"/>
  <c r="U31" i="11" s="1"/>
  <c r="AJ29" i="11"/>
  <c r="AJ31" i="11" s="1"/>
  <c r="N29" i="11"/>
  <c r="N31" i="11" s="1"/>
  <c r="AF29" i="11"/>
  <c r="AF31" i="11" s="1"/>
  <c r="X29" i="11"/>
  <c r="X31" i="11" s="1"/>
  <c r="Q29" i="11"/>
  <c r="Q31" i="11" s="1"/>
  <c r="AE29" i="11"/>
  <c r="AE31" i="11" s="1"/>
  <c r="AI29" i="11"/>
  <c r="AI31" i="11" s="1"/>
  <c r="P29" i="11"/>
  <c r="P31" i="11" s="1"/>
  <c r="AL29" i="11"/>
  <c r="AL31" i="11" s="1"/>
  <c r="T29" i="11"/>
  <c r="T31" i="11" s="1"/>
  <c r="R29" i="11"/>
  <c r="R31" i="11" s="1"/>
  <c r="AC29" i="11"/>
  <c r="AC31" i="11" s="1"/>
  <c r="AN29" i="11"/>
  <c r="AN31" i="11" s="1"/>
  <c r="AB29" i="11"/>
  <c r="AB31" i="11" s="1"/>
  <c r="AM29" i="11"/>
  <c r="AM31" i="11" s="1"/>
  <c r="BY38" i="34"/>
  <c r="CA38" i="34" s="1"/>
  <c r="CA32" i="34"/>
  <c r="BQ49" i="22"/>
  <c r="AV47" i="22"/>
  <c r="AX47" i="22"/>
  <c r="AR22" i="22"/>
  <c r="FG44" i="11"/>
  <c r="FD44" i="11"/>
  <c r="AR47" i="22"/>
  <c r="CF9" i="21"/>
  <c r="CF21" i="34"/>
  <c r="BT47" i="22"/>
  <c r="BL47" i="22"/>
  <c r="BF47" i="22"/>
  <c r="BB47" i="22"/>
  <c r="CF11" i="22"/>
  <c r="CF21" i="22"/>
  <c r="CF8" i="22"/>
  <c r="FO44" i="11"/>
  <c r="EU44" i="11"/>
  <c r="FK44" i="11"/>
  <c r="FL44" i="11"/>
  <c r="FM44" i="11"/>
  <c r="FS44" i="11"/>
  <c r="FC44" i="11"/>
  <c r="FR44" i="11"/>
  <c r="EQ44" i="11"/>
  <c r="EV44" i="11"/>
  <c r="FH44" i="11"/>
  <c r="FQ44" i="11"/>
  <c r="FB44" i="11"/>
  <c r="FE44" i="11"/>
  <c r="EZ44" i="11"/>
  <c r="FA44" i="11"/>
  <c r="FI44" i="11"/>
  <c r="ER44" i="11"/>
  <c r="FF44" i="11"/>
  <c r="FP44" i="11"/>
  <c r="EW44" i="11"/>
  <c r="EX44" i="11"/>
  <c r="FJ44" i="11"/>
  <c r="FN44" i="11"/>
  <c r="EY44" i="11"/>
  <c r="BG49" i="22"/>
  <c r="BK22" i="22"/>
  <c r="BE22" i="22"/>
  <c r="BL22" i="22"/>
  <c r="BA47" i="22"/>
  <c r="BQ47" i="22"/>
  <c r="BI47" i="22"/>
  <c r="AU47" i="22"/>
  <c r="BM47" i="22"/>
  <c r="BO47" i="22"/>
  <c r="AZ49" i="21"/>
  <c r="BL49" i="22"/>
  <c r="BN22" i="22"/>
  <c r="BS22" i="22"/>
  <c r="BM22" i="22"/>
  <c r="BT22" i="22"/>
  <c r="BF49" i="22"/>
  <c r="AT22" i="22"/>
  <c r="AY22" i="22"/>
  <c r="AS22" i="22"/>
  <c r="BP49" i="22"/>
  <c r="BA49" i="22"/>
  <c r="CF11" i="34"/>
  <c r="BK20" i="22"/>
  <c r="BE20" i="22"/>
  <c r="AT49" i="22"/>
  <c r="BE49" i="22"/>
  <c r="AR20" i="22"/>
  <c r="BB20" i="22"/>
  <c r="BD49" i="22"/>
  <c r="BI49" i="22"/>
  <c r="EV18" i="22"/>
  <c r="FZ18" i="22" s="1"/>
  <c r="EX18" i="22"/>
  <c r="GB18" i="22" s="1"/>
  <c r="FC18" i="22"/>
  <c r="GG18" i="22" s="1"/>
  <c r="EW18" i="22"/>
  <c r="GA18" i="22" s="1"/>
  <c r="FQ18" i="22"/>
  <c r="GU18" i="22" s="1"/>
  <c r="FN18" i="22"/>
  <c r="GR18" i="22" s="1"/>
  <c r="FK18" i="22"/>
  <c r="GO18" i="22" s="1"/>
  <c r="FA18" i="22"/>
  <c r="GE18" i="22" s="1"/>
  <c r="EU18" i="22"/>
  <c r="FY18" i="22" s="1"/>
  <c r="FO18" i="22"/>
  <c r="GS18" i="22" s="1"/>
  <c r="FI18" i="22"/>
  <c r="GM18" i="22" s="1"/>
  <c r="EY18" i="22"/>
  <c r="GC18" i="22" s="1"/>
  <c r="FS18" i="22"/>
  <c r="GW18" i="22" s="1"/>
  <c r="FM18" i="22"/>
  <c r="GQ18" i="22" s="1"/>
  <c r="EQ18" i="22"/>
  <c r="FU18" i="22" s="1"/>
  <c r="FP18" i="22"/>
  <c r="GT18" i="22" s="1"/>
  <c r="FF18" i="22"/>
  <c r="GJ18" i="22" s="1"/>
  <c r="FB18" i="22"/>
  <c r="GF18" i="22" s="1"/>
  <c r="ER18" i="22"/>
  <c r="FV18" i="22" s="1"/>
  <c r="FD18" i="22"/>
  <c r="GH18" i="22" s="1"/>
  <c r="EZ18" i="22"/>
  <c r="GD18" i="22" s="1"/>
  <c r="FJ18" i="22"/>
  <c r="GN18" i="22" s="1"/>
  <c r="ES18" i="22"/>
  <c r="FW18" i="22" s="1"/>
  <c r="FE18" i="22"/>
  <c r="GI18" i="22" s="1"/>
  <c r="FL18" i="22"/>
  <c r="GP18" i="22" s="1"/>
  <c r="FR18" i="22"/>
  <c r="GV18" i="22" s="1"/>
  <c r="ET18" i="22"/>
  <c r="FX18" i="22" s="1"/>
  <c r="FH18" i="22"/>
  <c r="GL18" i="22" s="1"/>
  <c r="FG18" i="22"/>
  <c r="GK18" i="22" s="1"/>
  <c r="ES17" i="34"/>
  <c r="FW17" i="34" s="1"/>
  <c r="FG17" i="34"/>
  <c r="GK17" i="34" s="1"/>
  <c r="FQ17" i="34"/>
  <c r="GU17" i="34" s="1"/>
  <c r="FA17" i="34"/>
  <c r="GE17" i="34" s="1"/>
  <c r="FO17" i="34"/>
  <c r="GS17" i="34" s="1"/>
  <c r="FI17" i="34"/>
  <c r="GM17" i="34" s="1"/>
  <c r="EQ17" i="34"/>
  <c r="FU17" i="34" s="1"/>
  <c r="EY17" i="34"/>
  <c r="GC17" i="34" s="1"/>
  <c r="FR17" i="34"/>
  <c r="GV17" i="34" s="1"/>
  <c r="FL17" i="34"/>
  <c r="GP17" i="34" s="1"/>
  <c r="FD17" i="34"/>
  <c r="GH17" i="34" s="1"/>
  <c r="EU17" i="34"/>
  <c r="FY17" i="34" s="1"/>
  <c r="FM17" i="34"/>
  <c r="GQ17" i="34" s="1"/>
  <c r="FC17" i="34"/>
  <c r="GG17" i="34" s="1"/>
  <c r="EX17" i="34"/>
  <c r="GB17" i="34" s="1"/>
  <c r="FK17" i="34"/>
  <c r="GO17" i="34" s="1"/>
  <c r="FN17" i="34"/>
  <c r="GR17" i="34" s="1"/>
  <c r="FJ17" i="34"/>
  <c r="GN17" i="34" s="1"/>
  <c r="EV17" i="34"/>
  <c r="FZ17" i="34" s="1"/>
  <c r="FP17" i="34"/>
  <c r="GT17" i="34" s="1"/>
  <c r="EW17" i="34"/>
  <c r="GA17" i="34" s="1"/>
  <c r="ET17" i="34"/>
  <c r="FX17" i="34" s="1"/>
  <c r="FF17" i="34"/>
  <c r="GJ17" i="34" s="1"/>
  <c r="FB17" i="34"/>
  <c r="GF17" i="34" s="1"/>
  <c r="FH17" i="34"/>
  <c r="GL17" i="34" s="1"/>
  <c r="EZ17" i="34"/>
  <c r="GD17" i="34" s="1"/>
  <c r="FE17" i="34"/>
  <c r="GI17" i="34" s="1"/>
  <c r="ER17" i="34"/>
  <c r="FV17" i="34" s="1"/>
  <c r="FS17" i="34"/>
  <c r="GW17" i="34" s="1"/>
  <c r="ES18" i="34"/>
  <c r="FW18" i="34" s="1"/>
  <c r="FI18" i="34"/>
  <c r="GM18" i="34" s="1"/>
  <c r="EY18" i="34"/>
  <c r="GC18" i="34" s="1"/>
  <c r="FO18" i="34"/>
  <c r="GS18" i="34" s="1"/>
  <c r="EW18" i="34"/>
  <c r="GA18" i="34" s="1"/>
  <c r="FM18" i="34"/>
  <c r="GQ18" i="34" s="1"/>
  <c r="FC18" i="34"/>
  <c r="GG18" i="34" s="1"/>
  <c r="FS18" i="34"/>
  <c r="GW18" i="34" s="1"/>
  <c r="FE18" i="34"/>
  <c r="GI18" i="34" s="1"/>
  <c r="FA18" i="34"/>
  <c r="GE18" i="34" s="1"/>
  <c r="FQ18" i="34"/>
  <c r="GU18" i="34" s="1"/>
  <c r="EQ18" i="34"/>
  <c r="FU18" i="34" s="1"/>
  <c r="FG18" i="34"/>
  <c r="GK18" i="34" s="1"/>
  <c r="EU18" i="34"/>
  <c r="FY18" i="34" s="1"/>
  <c r="FK18" i="34"/>
  <c r="GO18" i="34" s="1"/>
  <c r="EX18" i="34"/>
  <c r="GB18" i="34" s="1"/>
  <c r="ET18" i="34"/>
  <c r="FX18" i="34" s="1"/>
  <c r="EV18" i="34"/>
  <c r="FZ18" i="34" s="1"/>
  <c r="FF18" i="34"/>
  <c r="GJ18" i="34" s="1"/>
  <c r="FD18" i="34"/>
  <c r="GH18" i="34" s="1"/>
  <c r="FR18" i="34"/>
  <c r="GV18" i="34" s="1"/>
  <c r="FP18" i="34"/>
  <c r="GT18" i="34" s="1"/>
  <c r="FH18" i="34"/>
  <c r="GL18" i="34" s="1"/>
  <c r="FL18" i="34"/>
  <c r="GP18" i="34" s="1"/>
  <c r="FN18" i="34"/>
  <c r="GR18" i="34" s="1"/>
  <c r="FJ18" i="34"/>
  <c r="GN18" i="34" s="1"/>
  <c r="EZ18" i="34"/>
  <c r="GD18" i="34" s="1"/>
  <c r="ER18" i="34"/>
  <c r="FV18" i="34" s="1"/>
  <c r="FB18" i="34"/>
  <c r="GF18" i="34" s="1"/>
  <c r="FD17" i="22"/>
  <c r="GH17" i="22" s="1"/>
  <c r="ER17" i="22"/>
  <c r="FV17" i="22" s="1"/>
  <c r="FH17" i="22"/>
  <c r="GL17" i="22" s="1"/>
  <c r="EV17" i="22"/>
  <c r="FZ17" i="22" s="1"/>
  <c r="FL17" i="22"/>
  <c r="GP17" i="22" s="1"/>
  <c r="EZ17" i="22"/>
  <c r="GD17" i="22" s="1"/>
  <c r="FP17" i="22"/>
  <c r="GT17" i="22" s="1"/>
  <c r="FE17" i="22"/>
  <c r="GI17" i="22" s="1"/>
  <c r="FS17" i="22"/>
  <c r="GW17" i="22" s="1"/>
  <c r="FC17" i="22"/>
  <c r="GG17" i="22" s="1"/>
  <c r="ET17" i="22"/>
  <c r="FX17" i="22" s="1"/>
  <c r="FF17" i="22"/>
  <c r="GJ17" i="22" s="1"/>
  <c r="EQ17" i="22"/>
  <c r="FU17" i="22" s="1"/>
  <c r="FQ17" i="22"/>
  <c r="GU17" i="22" s="1"/>
  <c r="FA17" i="22"/>
  <c r="GE17" i="22" s="1"/>
  <c r="FO17" i="22"/>
  <c r="GS17" i="22" s="1"/>
  <c r="EY17" i="22"/>
  <c r="GC17" i="22" s="1"/>
  <c r="EX17" i="22"/>
  <c r="GB17" i="22" s="1"/>
  <c r="FM17" i="22"/>
  <c r="GQ17" i="22" s="1"/>
  <c r="EW17" i="22"/>
  <c r="GA17" i="22" s="1"/>
  <c r="FK17" i="22"/>
  <c r="GO17" i="22" s="1"/>
  <c r="EU17" i="22"/>
  <c r="FY17" i="22" s="1"/>
  <c r="FR17" i="22"/>
  <c r="GV17" i="22" s="1"/>
  <c r="FN17" i="22"/>
  <c r="GR17" i="22" s="1"/>
  <c r="FI17" i="22"/>
  <c r="GM17" i="22" s="1"/>
  <c r="ES17" i="22"/>
  <c r="FW17" i="22" s="1"/>
  <c r="FG17" i="22"/>
  <c r="GK17" i="22" s="1"/>
  <c r="FB17" i="22"/>
  <c r="GF17" i="22" s="1"/>
  <c r="FJ17" i="22"/>
  <c r="GN17" i="22" s="1"/>
  <c r="EW18" i="21"/>
  <c r="GA18" i="21" s="1"/>
  <c r="FS18" i="21"/>
  <c r="GW18" i="21" s="1"/>
  <c r="EQ18" i="21"/>
  <c r="FU18" i="21" s="1"/>
  <c r="FC18" i="21"/>
  <c r="GG18" i="21" s="1"/>
  <c r="FG18" i="21"/>
  <c r="GK18" i="21" s="1"/>
  <c r="FA18" i="21"/>
  <c r="GE18" i="21" s="1"/>
  <c r="FN18" i="21"/>
  <c r="GR18" i="21" s="1"/>
  <c r="ER18" i="21"/>
  <c r="FV18" i="21" s="1"/>
  <c r="FJ18" i="21"/>
  <c r="GN18" i="21" s="1"/>
  <c r="FH18" i="21"/>
  <c r="GL18" i="21" s="1"/>
  <c r="FO18" i="21"/>
  <c r="GS18" i="21" s="1"/>
  <c r="FK18" i="21"/>
  <c r="GO18" i="21" s="1"/>
  <c r="FQ18" i="21"/>
  <c r="GU18" i="21" s="1"/>
  <c r="EV18" i="21"/>
  <c r="FZ18" i="21" s="1"/>
  <c r="FD18" i="21"/>
  <c r="GH18" i="21" s="1"/>
  <c r="FM18" i="21"/>
  <c r="GQ18" i="21" s="1"/>
  <c r="FB18" i="21"/>
  <c r="GF18" i="21" s="1"/>
  <c r="FE18" i="21"/>
  <c r="GI18" i="21" s="1"/>
  <c r="FR18" i="21"/>
  <c r="GV18" i="21" s="1"/>
  <c r="FF18" i="21"/>
  <c r="GJ18" i="21" s="1"/>
  <c r="EY18" i="21"/>
  <c r="GC18" i="21" s="1"/>
  <c r="EU18" i="21"/>
  <c r="FY18" i="21" s="1"/>
  <c r="FL18" i="21"/>
  <c r="GP18" i="21" s="1"/>
  <c r="FP18" i="21"/>
  <c r="GT18" i="21" s="1"/>
  <c r="EX18" i="21"/>
  <c r="GB18" i="21" s="1"/>
  <c r="ES18" i="21"/>
  <c r="FW18" i="21" s="1"/>
  <c r="FI18" i="21"/>
  <c r="GM18" i="21" s="1"/>
  <c r="EZ18" i="21"/>
  <c r="GD18" i="21" s="1"/>
  <c r="ET18" i="21"/>
  <c r="FX18" i="21" s="1"/>
  <c r="FM17" i="21"/>
  <c r="GQ17" i="21" s="1"/>
  <c r="FK17" i="21"/>
  <c r="GO17" i="21" s="1"/>
  <c r="EU17" i="21"/>
  <c r="FY17" i="21" s="1"/>
  <c r="FE17" i="21"/>
  <c r="GI17" i="21" s="1"/>
  <c r="FB17" i="21"/>
  <c r="GF17" i="21" s="1"/>
  <c r="FR17" i="21"/>
  <c r="GV17" i="21" s="1"/>
  <c r="ER17" i="21"/>
  <c r="FV17" i="21" s="1"/>
  <c r="FH17" i="21"/>
  <c r="GL17" i="21" s="1"/>
  <c r="FI17" i="21"/>
  <c r="GM17" i="21" s="1"/>
  <c r="FG17" i="21"/>
  <c r="GK17" i="21" s="1"/>
  <c r="EQ17" i="21"/>
  <c r="FU17" i="21" s="1"/>
  <c r="FA17" i="21"/>
  <c r="GE17" i="21" s="1"/>
  <c r="FF17" i="21"/>
  <c r="GJ17" i="21" s="1"/>
  <c r="EV17" i="21"/>
  <c r="FZ17" i="21" s="1"/>
  <c r="FL17" i="21"/>
  <c r="GP17" i="21" s="1"/>
  <c r="FS17" i="21"/>
  <c r="GW17" i="21" s="1"/>
  <c r="FC17" i="21"/>
  <c r="GG17" i="21" s="1"/>
  <c r="EW17" i="21"/>
  <c r="GA17" i="21" s="1"/>
  <c r="ET17" i="21"/>
  <c r="FX17" i="21" s="1"/>
  <c r="FJ17" i="21"/>
  <c r="GN17" i="21" s="1"/>
  <c r="EZ17" i="21"/>
  <c r="GD17" i="21" s="1"/>
  <c r="FP17" i="21"/>
  <c r="GT17" i="21" s="1"/>
  <c r="FQ17" i="21"/>
  <c r="GU17" i="21" s="1"/>
  <c r="FO17" i="21"/>
  <c r="GS17" i="21" s="1"/>
  <c r="EY17" i="21"/>
  <c r="GC17" i="21" s="1"/>
  <c r="ES17" i="21"/>
  <c r="FW17" i="21" s="1"/>
  <c r="EX17" i="21"/>
  <c r="GB17" i="21" s="1"/>
  <c r="FN17" i="21"/>
  <c r="GR17" i="21" s="1"/>
  <c r="FD17" i="21"/>
  <c r="GH17" i="21" s="1"/>
  <c r="CF7" i="22"/>
  <c r="CF9" i="22"/>
  <c r="CF21" i="21"/>
  <c r="CF7" i="21"/>
  <c r="CF5" i="34"/>
  <c r="CF11" i="21"/>
  <c r="CF9" i="34"/>
  <c r="CF8" i="34"/>
  <c r="AT47" i="22"/>
  <c r="BC49" i="22"/>
  <c r="AS49" i="22"/>
  <c r="BP47" i="22"/>
  <c r="AZ47" i="22"/>
  <c r="FH15" i="34"/>
  <c r="FD14" i="22"/>
  <c r="EV15" i="22"/>
  <c r="FN16" i="21"/>
  <c r="BA22" i="34"/>
  <c r="CR22" i="34" s="1"/>
  <c r="DV22" i="34" s="1"/>
  <c r="EZ22" i="34" s="1"/>
  <c r="GD22" i="34" s="1"/>
  <c r="BB22" i="22"/>
  <c r="BG22" i="22"/>
  <c r="CF10" i="34"/>
  <c r="CF10" i="21"/>
  <c r="CF10" i="22"/>
  <c r="AS25" i="21"/>
  <c r="BI25" i="21"/>
  <c r="AX25" i="21"/>
  <c r="AU25" i="21"/>
  <c r="BK25" i="21"/>
  <c r="BR25" i="21"/>
  <c r="AW25" i="21"/>
  <c r="BM25" i="21"/>
  <c r="BB25" i="21"/>
  <c r="AY25" i="21"/>
  <c r="BO25" i="21"/>
  <c r="BP25" i="21"/>
  <c r="BE25" i="21"/>
  <c r="BJ25" i="21"/>
  <c r="BG25" i="21"/>
  <c r="BA25" i="21"/>
  <c r="BQ25" i="21"/>
  <c r="BF25" i="21"/>
  <c r="BC25" i="21"/>
  <c r="BS25" i="21"/>
  <c r="AT25" i="21"/>
  <c r="BN25" i="21"/>
  <c r="BD25" i="21"/>
  <c r="BH25" i="21"/>
  <c r="BT25" i="21"/>
  <c r="AZ25" i="21"/>
  <c r="BL25" i="21"/>
  <c r="AV25" i="21"/>
  <c r="AR25" i="21"/>
  <c r="CF22" i="22"/>
  <c r="AX52" i="21"/>
  <c r="BR52" i="21"/>
  <c r="AR52" i="21"/>
  <c r="BF52" i="21"/>
  <c r="BI52" i="21"/>
  <c r="AY52" i="21"/>
  <c r="AS52" i="21"/>
  <c r="BB52" i="21"/>
  <c r="BD52" i="21"/>
  <c r="BK52" i="21"/>
  <c r="BL52" i="21"/>
  <c r="AT52" i="21"/>
  <c r="BE52" i="21"/>
  <c r="BO52" i="21"/>
  <c r="BP52" i="21"/>
  <c r="BN52" i="21"/>
  <c r="BC52" i="21"/>
  <c r="BQ52" i="21"/>
  <c r="BH52" i="21"/>
  <c r="BS52" i="21"/>
  <c r="BM52" i="21"/>
  <c r="AU52" i="21"/>
  <c r="AW52" i="21"/>
  <c r="BG52" i="21"/>
  <c r="BA52" i="21"/>
  <c r="AV52" i="21"/>
  <c r="BJ52" i="21"/>
  <c r="BT52" i="21"/>
  <c r="AZ52" i="21"/>
  <c r="BS25" i="34"/>
  <c r="BA25" i="34"/>
  <c r="BF25" i="34"/>
  <c r="AT25" i="34"/>
  <c r="AY25" i="34"/>
  <c r="AR25" i="34"/>
  <c r="BH25" i="34"/>
  <c r="BK25" i="34"/>
  <c r="AS25" i="34"/>
  <c r="BM25" i="34"/>
  <c r="BI25" i="34"/>
  <c r="BN25" i="34"/>
  <c r="BB25" i="34"/>
  <c r="BG25" i="34"/>
  <c r="AV25" i="34"/>
  <c r="BL25" i="34"/>
  <c r="BQ25" i="34"/>
  <c r="AU25" i="34"/>
  <c r="AW25" i="34"/>
  <c r="AX25" i="34"/>
  <c r="BC25" i="34"/>
  <c r="BJ25" i="34"/>
  <c r="BO25" i="34"/>
  <c r="AZ25" i="34"/>
  <c r="BP25" i="34"/>
  <c r="BE25" i="34"/>
  <c r="BR25" i="34"/>
  <c r="BD25" i="34"/>
  <c r="BT25" i="34"/>
  <c r="BG52" i="22"/>
  <c r="BS52" i="22"/>
  <c r="BI52" i="22"/>
  <c r="AT52" i="22"/>
  <c r="BN52" i="22"/>
  <c r="BL52" i="22"/>
  <c r="BQ52" i="22"/>
  <c r="BA52" i="22"/>
  <c r="BR52" i="22"/>
  <c r="AW52" i="22"/>
  <c r="BH52" i="22"/>
  <c r="AX52" i="22"/>
  <c r="BF52" i="22"/>
  <c r="BP52" i="22"/>
  <c r="AS52" i="22"/>
  <c r="BK52" i="22"/>
  <c r="BE52" i="22"/>
  <c r="BJ52" i="22"/>
  <c r="BC52" i="22"/>
  <c r="AY52" i="22"/>
  <c r="AR52" i="22"/>
  <c r="BB52" i="22"/>
  <c r="AV52" i="22"/>
  <c r="AZ52" i="22"/>
  <c r="BO52" i="22"/>
  <c r="BT52" i="22"/>
  <c r="AU52" i="22"/>
  <c r="BM52" i="22"/>
  <c r="BD52" i="22"/>
  <c r="BA25" i="22"/>
  <c r="BE25" i="22"/>
  <c r="BO25" i="22"/>
  <c r="BD25" i="22"/>
  <c r="BG25" i="22"/>
  <c r="BI25" i="22"/>
  <c r="AY25" i="22"/>
  <c r="BS25" i="22"/>
  <c r="BH25" i="22"/>
  <c r="BJ25" i="22"/>
  <c r="BT25" i="22"/>
  <c r="AS25" i="22"/>
  <c r="BM25" i="22"/>
  <c r="BC25" i="22"/>
  <c r="AR25" i="22"/>
  <c r="BP25" i="22"/>
  <c r="AW25" i="22"/>
  <c r="AZ25" i="22"/>
  <c r="BK25" i="22"/>
  <c r="BB25" i="22"/>
  <c r="AU25" i="22"/>
  <c r="BN25" i="22"/>
  <c r="BQ25" i="22"/>
  <c r="BL25" i="22"/>
  <c r="AX25" i="22"/>
  <c r="BF25" i="22"/>
  <c r="AV25" i="22"/>
  <c r="AT25" i="22"/>
  <c r="BR25" i="22"/>
  <c r="BS12" i="21"/>
  <c r="BC12" i="21"/>
  <c r="BN12" i="21"/>
  <c r="AX12" i="21"/>
  <c r="BI12" i="21"/>
  <c r="AS12" i="21"/>
  <c r="BD12" i="21"/>
  <c r="AV12" i="21"/>
  <c r="BK12" i="21"/>
  <c r="AU12" i="21"/>
  <c r="BF12" i="21"/>
  <c r="BQ12" i="21"/>
  <c r="BA12" i="21"/>
  <c r="AR12" i="21"/>
  <c r="AZ12" i="21"/>
  <c r="BO12" i="21"/>
  <c r="BJ12" i="21"/>
  <c r="BE12" i="21"/>
  <c r="BP12" i="21"/>
  <c r="BG12" i="21"/>
  <c r="BB12" i="21"/>
  <c r="AW12" i="21"/>
  <c r="BL12" i="21"/>
  <c r="AY12" i="21"/>
  <c r="AT12" i="21"/>
  <c r="BH12" i="21"/>
  <c r="BR12" i="21"/>
  <c r="BM12" i="21"/>
  <c r="BT12" i="21"/>
  <c r="FE13" i="21"/>
  <c r="EQ13" i="21"/>
  <c r="FK13" i="21"/>
  <c r="EU13" i="21"/>
  <c r="FS13" i="21"/>
  <c r="FC13" i="21"/>
  <c r="FG13" i="21"/>
  <c r="EY13" i="21"/>
  <c r="FO13" i="21"/>
  <c r="FR13" i="21"/>
  <c r="FB13" i="21"/>
  <c r="FP13" i="21"/>
  <c r="FH13" i="21"/>
  <c r="FF13" i="21"/>
  <c r="EZ13" i="21"/>
  <c r="FA13" i="21"/>
  <c r="EX13" i="21"/>
  <c r="FL13" i="21"/>
  <c r="FN13" i="21"/>
  <c r="ET13" i="21"/>
  <c r="EV13" i="21"/>
  <c r="FJ13" i="21"/>
  <c r="FD13" i="21"/>
  <c r="ER13" i="21"/>
  <c r="FQ13" i="21"/>
  <c r="FM13" i="21"/>
  <c r="FI13" i="21"/>
  <c r="EW13" i="21"/>
  <c r="ES13" i="21"/>
  <c r="BH11" i="21"/>
  <c r="AR11" i="21"/>
  <c r="BG11" i="21"/>
  <c r="BR11" i="21"/>
  <c r="BB11" i="21"/>
  <c r="AS11" i="21"/>
  <c r="BM11" i="21"/>
  <c r="BT11" i="21"/>
  <c r="BD11" i="21"/>
  <c r="BS11" i="21"/>
  <c r="BC11" i="21"/>
  <c r="BN11" i="21"/>
  <c r="BP11" i="21"/>
  <c r="AZ11" i="21"/>
  <c r="BO11" i="21"/>
  <c r="AY11" i="21"/>
  <c r="BJ11" i="21"/>
  <c r="AT11" i="21"/>
  <c r="BQ11" i="21"/>
  <c r="BL11" i="21"/>
  <c r="AV11" i="21"/>
  <c r="BK11" i="21"/>
  <c r="AU11" i="21"/>
  <c r="BF11" i="21"/>
  <c r="BI11" i="21"/>
  <c r="BA11" i="21"/>
  <c r="AW11" i="21"/>
  <c r="AX11" i="21"/>
  <c r="BE11" i="21"/>
  <c r="BE22" i="21"/>
  <c r="CV22" i="21" s="1"/>
  <c r="DZ22" i="21" s="1"/>
  <c r="FD22" i="21" s="1"/>
  <c r="GH22" i="21" s="1"/>
  <c r="BP22" i="21"/>
  <c r="DG22" i="21" s="1"/>
  <c r="EK22" i="21" s="1"/>
  <c r="FO22" i="21" s="1"/>
  <c r="GS22" i="21" s="1"/>
  <c r="AR22" i="21"/>
  <c r="CI22" i="21" s="1"/>
  <c r="DM22" i="21" s="1"/>
  <c r="EQ22" i="21" s="1"/>
  <c r="FU22" i="21" s="1"/>
  <c r="BC22" i="21"/>
  <c r="CT22" i="21" s="1"/>
  <c r="DX22" i="21" s="1"/>
  <c r="FB22" i="21" s="1"/>
  <c r="GF22" i="21" s="1"/>
  <c r="BJ22" i="21"/>
  <c r="DA22" i="21" s="1"/>
  <c r="EE22" i="21" s="1"/>
  <c r="FI22" i="21" s="1"/>
  <c r="GM22" i="21" s="1"/>
  <c r="AT22" i="21"/>
  <c r="CK22" i="21" s="1"/>
  <c r="DO22" i="21" s="1"/>
  <c r="ES22" i="21" s="1"/>
  <c r="FW22" i="21" s="1"/>
  <c r="BQ22" i="21"/>
  <c r="DH22" i="21" s="1"/>
  <c r="EL22" i="21" s="1"/>
  <c r="FP22" i="21" s="1"/>
  <c r="GT22" i="21" s="1"/>
  <c r="AS22" i="21"/>
  <c r="CJ22" i="21" s="1"/>
  <c r="DN22" i="21" s="1"/>
  <c r="ER22" i="21" s="1"/>
  <c r="FV22" i="21" s="1"/>
  <c r="BD22" i="21"/>
  <c r="CU22" i="21" s="1"/>
  <c r="DY22" i="21" s="1"/>
  <c r="FC22" i="21" s="1"/>
  <c r="GG22" i="21" s="1"/>
  <c r="BO22" i="21"/>
  <c r="DF22" i="21" s="1"/>
  <c r="EJ22" i="21" s="1"/>
  <c r="FN22" i="21" s="1"/>
  <c r="GR22" i="21" s="1"/>
  <c r="BR22" i="21"/>
  <c r="DI22" i="21" s="1"/>
  <c r="EM22" i="21" s="1"/>
  <c r="FQ22" i="21" s="1"/>
  <c r="GU22" i="21" s="1"/>
  <c r="BB22" i="21"/>
  <c r="CS22" i="21" s="1"/>
  <c r="DW22" i="21" s="1"/>
  <c r="FA22" i="21" s="1"/>
  <c r="GE22" i="21" s="1"/>
  <c r="BI22" i="21"/>
  <c r="CZ22" i="21" s="1"/>
  <c r="ED22" i="21" s="1"/>
  <c r="FH22" i="21" s="1"/>
  <c r="GL22" i="21" s="1"/>
  <c r="BT22" i="21"/>
  <c r="DK22" i="21" s="1"/>
  <c r="EO22" i="21" s="1"/>
  <c r="FS22" i="21" s="1"/>
  <c r="GW22" i="21" s="1"/>
  <c r="AZ22" i="21"/>
  <c r="CQ22" i="21" s="1"/>
  <c r="DU22" i="21" s="1"/>
  <c r="EY22" i="21" s="1"/>
  <c r="GC22" i="21" s="1"/>
  <c r="BG22" i="21"/>
  <c r="CX22" i="21" s="1"/>
  <c r="EB22" i="21" s="1"/>
  <c r="FF22" i="21" s="1"/>
  <c r="GJ22" i="21" s="1"/>
  <c r="BN22" i="21"/>
  <c r="DE22" i="21" s="1"/>
  <c r="EI22" i="21" s="1"/>
  <c r="FM22" i="21" s="1"/>
  <c r="GQ22" i="21" s="1"/>
  <c r="AX22" i="21"/>
  <c r="CO22" i="21" s="1"/>
  <c r="DS22" i="21" s="1"/>
  <c r="EW22" i="21" s="1"/>
  <c r="GA22" i="21" s="1"/>
  <c r="BA22" i="21"/>
  <c r="CR22" i="21" s="1"/>
  <c r="DV22" i="21" s="1"/>
  <c r="EZ22" i="21" s="1"/>
  <c r="GD22" i="21" s="1"/>
  <c r="BF22" i="21"/>
  <c r="CW22" i="21" s="1"/>
  <c r="EA22" i="21" s="1"/>
  <c r="FE22" i="21" s="1"/>
  <c r="GI22" i="21" s="1"/>
  <c r="BH22" i="21"/>
  <c r="CY22" i="21" s="1"/>
  <c r="EC22" i="21" s="1"/>
  <c r="FG22" i="21" s="1"/>
  <c r="GK22" i="21" s="1"/>
  <c r="BS22" i="21"/>
  <c r="DJ22" i="21" s="1"/>
  <c r="EN22" i="21" s="1"/>
  <c r="FR22" i="21" s="1"/>
  <c r="GV22" i="21" s="1"/>
  <c r="AY22" i="21"/>
  <c r="CP22" i="21" s="1"/>
  <c r="DT22" i="21" s="1"/>
  <c r="EX22" i="21" s="1"/>
  <c r="GB22" i="21" s="1"/>
  <c r="BF46" i="21"/>
  <c r="AX46" i="21"/>
  <c r="BB46" i="21"/>
  <c r="AV46" i="21"/>
  <c r="BH46" i="21"/>
  <c r="BG46" i="21"/>
  <c r="BR46" i="21"/>
  <c r="AR46" i="21"/>
  <c r="BP46" i="21"/>
  <c r="BL46" i="21"/>
  <c r="AT46" i="21"/>
  <c r="AY46" i="21"/>
  <c r="AW46" i="21"/>
  <c r="BN46" i="21"/>
  <c r="BQ46" i="21"/>
  <c r="AZ46" i="21"/>
  <c r="AU46" i="21"/>
  <c r="BE46" i="21"/>
  <c r="BD46" i="21"/>
  <c r="BA46" i="21"/>
  <c r="BK46" i="21"/>
  <c r="BM46" i="21"/>
  <c r="BI46" i="21"/>
  <c r="BO46" i="21"/>
  <c r="BJ46" i="21"/>
  <c r="BT46" i="21"/>
  <c r="BS46" i="21"/>
  <c r="AS46" i="21"/>
  <c r="BC46" i="21"/>
  <c r="FD16" i="21"/>
  <c r="BK32" i="21"/>
  <c r="DB32" i="21" s="1"/>
  <c r="EF32" i="21" s="1"/>
  <c r="FJ32" i="21" s="1"/>
  <c r="GN32" i="21" s="1"/>
  <c r="BA32" i="21"/>
  <c r="CR32" i="21" s="1"/>
  <c r="DV32" i="21" s="1"/>
  <c r="EZ32" i="21" s="1"/>
  <c r="GD32" i="21" s="1"/>
  <c r="BL32" i="21"/>
  <c r="DC32" i="21" s="1"/>
  <c r="EG32" i="21" s="1"/>
  <c r="FK32" i="21" s="1"/>
  <c r="GO32" i="21" s="1"/>
  <c r="BR32" i="21"/>
  <c r="DI32" i="21" s="1"/>
  <c r="EM32" i="21" s="1"/>
  <c r="FQ32" i="21" s="1"/>
  <c r="GU32" i="21" s="1"/>
  <c r="BC32" i="21"/>
  <c r="CT32" i="21" s="1"/>
  <c r="DX32" i="21" s="1"/>
  <c r="FB32" i="21" s="1"/>
  <c r="GF32" i="21" s="1"/>
  <c r="BD32" i="21"/>
  <c r="CU32" i="21" s="1"/>
  <c r="DY32" i="21" s="1"/>
  <c r="FC32" i="21" s="1"/>
  <c r="GG32" i="21" s="1"/>
  <c r="BT32" i="21"/>
  <c r="DK32" i="21" s="1"/>
  <c r="EO32" i="21" s="1"/>
  <c r="FS32" i="21" s="1"/>
  <c r="GW32" i="21" s="1"/>
  <c r="BE32" i="21"/>
  <c r="CV32" i="21" s="1"/>
  <c r="DZ32" i="21" s="1"/>
  <c r="FD32" i="21" s="1"/>
  <c r="GH32" i="21" s="1"/>
  <c r="BF32" i="21"/>
  <c r="CW32" i="21" s="1"/>
  <c r="EA32" i="21" s="1"/>
  <c r="FE32" i="21" s="1"/>
  <c r="GI32" i="21" s="1"/>
  <c r="BB32" i="21"/>
  <c r="CS32" i="21" s="1"/>
  <c r="DW32" i="21" s="1"/>
  <c r="FA32" i="21" s="1"/>
  <c r="GE32" i="21" s="1"/>
  <c r="AV32" i="21"/>
  <c r="CM32" i="21" s="1"/>
  <c r="DQ32" i="21" s="1"/>
  <c r="EU32" i="21" s="1"/>
  <c r="FY32" i="21" s="1"/>
  <c r="BP32" i="21"/>
  <c r="DG32" i="21" s="1"/>
  <c r="EK32" i="21" s="1"/>
  <c r="FO32" i="21" s="1"/>
  <c r="GS32" i="21" s="1"/>
  <c r="BQ32" i="21"/>
  <c r="DH32" i="21" s="1"/>
  <c r="EL32" i="21" s="1"/>
  <c r="FP32" i="21" s="1"/>
  <c r="GT32" i="21" s="1"/>
  <c r="AZ32" i="21"/>
  <c r="CQ32" i="21" s="1"/>
  <c r="DU32" i="21" s="1"/>
  <c r="EY32" i="21" s="1"/>
  <c r="GC32" i="21" s="1"/>
  <c r="BJ32" i="21"/>
  <c r="DA32" i="21" s="1"/>
  <c r="EE32" i="21" s="1"/>
  <c r="FI32" i="21" s="1"/>
  <c r="GM32" i="21" s="1"/>
  <c r="AU32" i="21"/>
  <c r="CL32" i="21" s="1"/>
  <c r="DP32" i="21" s="1"/>
  <c r="ET32" i="21" s="1"/>
  <c r="FX32" i="21" s="1"/>
  <c r="AY32" i="21"/>
  <c r="CP32" i="21" s="1"/>
  <c r="DT32" i="21" s="1"/>
  <c r="EX32" i="21" s="1"/>
  <c r="GB32" i="21" s="1"/>
  <c r="BG32" i="21"/>
  <c r="CX32" i="21" s="1"/>
  <c r="EB32" i="21" s="1"/>
  <c r="FF32" i="21" s="1"/>
  <c r="GJ32" i="21" s="1"/>
  <c r="BN32" i="21"/>
  <c r="DE32" i="21" s="1"/>
  <c r="EI32" i="21" s="1"/>
  <c r="FM32" i="21" s="1"/>
  <c r="GQ32" i="21" s="1"/>
  <c r="BH32" i="21"/>
  <c r="CY32" i="21" s="1"/>
  <c r="EC32" i="21" s="1"/>
  <c r="FG32" i="21" s="1"/>
  <c r="GK32" i="21" s="1"/>
  <c r="AS32" i="21"/>
  <c r="CJ32" i="21" s="1"/>
  <c r="DN32" i="21" s="1"/>
  <c r="ER32" i="21" s="1"/>
  <c r="FV32" i="21" s="1"/>
  <c r="BO32" i="21"/>
  <c r="DF32" i="21" s="1"/>
  <c r="EJ32" i="21" s="1"/>
  <c r="FN32" i="21" s="1"/>
  <c r="GR32" i="21" s="1"/>
  <c r="AT32" i="21"/>
  <c r="CK32" i="21" s="1"/>
  <c r="DO32" i="21" s="1"/>
  <c r="ES32" i="21" s="1"/>
  <c r="FW32" i="21" s="1"/>
  <c r="AR32" i="21"/>
  <c r="CI32" i="21" s="1"/>
  <c r="DM32" i="21" s="1"/>
  <c r="EQ32" i="21" s="1"/>
  <c r="FU32" i="21" s="1"/>
  <c r="BS32" i="21"/>
  <c r="DJ32" i="21" s="1"/>
  <c r="EN32" i="21" s="1"/>
  <c r="FR32" i="21" s="1"/>
  <c r="GV32" i="21" s="1"/>
  <c r="AX32" i="21"/>
  <c r="CO32" i="21" s="1"/>
  <c r="DS32" i="21" s="1"/>
  <c r="EW32" i="21" s="1"/>
  <c r="GA32" i="21" s="1"/>
  <c r="AW32" i="21"/>
  <c r="CN32" i="21" s="1"/>
  <c r="DR32" i="21" s="1"/>
  <c r="EV32" i="21" s="1"/>
  <c r="FZ32" i="21" s="1"/>
  <c r="BM32" i="21"/>
  <c r="DD32" i="21" s="1"/>
  <c r="EH32" i="21" s="1"/>
  <c r="FL32" i="21" s="1"/>
  <c r="GP32" i="21" s="1"/>
  <c r="BI32" i="21"/>
  <c r="CZ32" i="21" s="1"/>
  <c r="ED32" i="21" s="1"/>
  <c r="FH32" i="21" s="1"/>
  <c r="GL32" i="21" s="1"/>
  <c r="BT34" i="21"/>
  <c r="AX34" i="21"/>
  <c r="AY34" i="21"/>
  <c r="BF34" i="21"/>
  <c r="AW34" i="21"/>
  <c r="AR34" i="21"/>
  <c r="BI34" i="21"/>
  <c r="BG34" i="21"/>
  <c r="BS34" i="21"/>
  <c r="BQ34" i="21"/>
  <c r="BM34" i="21"/>
  <c r="BD34" i="21"/>
  <c r="BH34" i="21"/>
  <c r="AT34" i="21"/>
  <c r="BK34" i="21"/>
  <c r="BN34" i="21"/>
  <c r="BE34" i="21"/>
  <c r="BJ34" i="21"/>
  <c r="BC34" i="21"/>
  <c r="AS34" i="21"/>
  <c r="BO34" i="21"/>
  <c r="BP34" i="21"/>
  <c r="AZ34" i="21"/>
  <c r="AU34" i="21"/>
  <c r="BL34" i="21"/>
  <c r="BR34" i="21"/>
  <c r="BA34" i="21"/>
  <c r="BB34" i="21"/>
  <c r="AV34" i="21"/>
  <c r="BL8" i="21"/>
  <c r="DC8" i="21" s="1"/>
  <c r="EG8" i="21" s="1"/>
  <c r="FK8" i="21" s="1"/>
  <c r="GO8" i="21" s="1"/>
  <c r="AV8" i="21"/>
  <c r="CM8" i="21" s="1"/>
  <c r="DQ8" i="21" s="1"/>
  <c r="EU8" i="21" s="1"/>
  <c r="FY8" i="21" s="1"/>
  <c r="BK8" i="21"/>
  <c r="DB8" i="21" s="1"/>
  <c r="EF8" i="21" s="1"/>
  <c r="FJ8" i="21" s="1"/>
  <c r="GN8" i="21" s="1"/>
  <c r="BH8" i="21"/>
  <c r="CY8" i="21" s="1"/>
  <c r="EC8" i="21" s="1"/>
  <c r="FG8" i="21" s="1"/>
  <c r="GK8" i="21" s="1"/>
  <c r="AR8" i="21"/>
  <c r="CI8" i="21" s="1"/>
  <c r="DM8" i="21" s="1"/>
  <c r="EQ8" i="21" s="1"/>
  <c r="FU8" i="21" s="1"/>
  <c r="BG8" i="21"/>
  <c r="CX8" i="21" s="1"/>
  <c r="EB8" i="21" s="1"/>
  <c r="FF8" i="21" s="1"/>
  <c r="GJ8" i="21" s="1"/>
  <c r="BR8" i="21"/>
  <c r="DI8" i="21" s="1"/>
  <c r="EM8" i="21" s="1"/>
  <c r="FQ8" i="21" s="1"/>
  <c r="GU8" i="21" s="1"/>
  <c r="BB8" i="21"/>
  <c r="CS8" i="21" s="1"/>
  <c r="DW8" i="21" s="1"/>
  <c r="FA8" i="21" s="1"/>
  <c r="GE8" i="21" s="1"/>
  <c r="BM8" i="21"/>
  <c r="DD8" i="21" s="1"/>
  <c r="EH8" i="21" s="1"/>
  <c r="FL8" i="21" s="1"/>
  <c r="GP8" i="21" s="1"/>
  <c r="AW8" i="21"/>
  <c r="CN8" i="21" s="1"/>
  <c r="DR8" i="21" s="1"/>
  <c r="EV8" i="21" s="1"/>
  <c r="FZ8" i="21" s="1"/>
  <c r="BP8" i="21"/>
  <c r="DG8" i="21" s="1"/>
  <c r="EK8" i="21" s="1"/>
  <c r="FO8" i="21" s="1"/>
  <c r="GS8" i="21" s="1"/>
  <c r="BO8" i="21"/>
  <c r="DF8" i="21" s="1"/>
  <c r="EJ8" i="21" s="1"/>
  <c r="FN8" i="21" s="1"/>
  <c r="GR8" i="21" s="1"/>
  <c r="AT8" i="21"/>
  <c r="CK8" i="21" s="1"/>
  <c r="DO8" i="21" s="1"/>
  <c r="ES8" i="21" s="1"/>
  <c r="FW8" i="21" s="1"/>
  <c r="BA8" i="21"/>
  <c r="CR8" i="21" s="1"/>
  <c r="DV8" i="21" s="1"/>
  <c r="EZ8" i="21" s="1"/>
  <c r="GD8" i="21" s="1"/>
  <c r="BD8" i="21"/>
  <c r="CU8" i="21" s="1"/>
  <c r="DY8" i="21" s="1"/>
  <c r="FC8" i="21" s="1"/>
  <c r="GG8" i="21" s="1"/>
  <c r="BC8" i="21"/>
  <c r="CT8" i="21" s="1"/>
  <c r="DX8" i="21" s="1"/>
  <c r="FB8" i="21" s="1"/>
  <c r="GF8" i="21" s="1"/>
  <c r="BJ8" i="21"/>
  <c r="DA8" i="21" s="1"/>
  <c r="EE8" i="21" s="1"/>
  <c r="FI8" i="21" s="1"/>
  <c r="GM8" i="21" s="1"/>
  <c r="BQ8" i="21"/>
  <c r="DH8" i="21" s="1"/>
  <c r="EL8" i="21" s="1"/>
  <c r="FP8" i="21" s="1"/>
  <c r="GT8" i="21" s="1"/>
  <c r="AS8" i="21"/>
  <c r="CJ8" i="21" s="1"/>
  <c r="DN8" i="21" s="1"/>
  <c r="ER8" i="21" s="1"/>
  <c r="FV8" i="21" s="1"/>
  <c r="AZ8" i="21"/>
  <c r="CQ8" i="21" s="1"/>
  <c r="DU8" i="21" s="1"/>
  <c r="EY8" i="21" s="1"/>
  <c r="GC8" i="21" s="1"/>
  <c r="AY8" i="21"/>
  <c r="CP8" i="21" s="1"/>
  <c r="DT8" i="21" s="1"/>
  <c r="EX8" i="21" s="1"/>
  <c r="GB8" i="21" s="1"/>
  <c r="BF8" i="21"/>
  <c r="CW8" i="21" s="1"/>
  <c r="EA8" i="21" s="1"/>
  <c r="FE8" i="21" s="1"/>
  <c r="GI8" i="21" s="1"/>
  <c r="BI8" i="21"/>
  <c r="CZ8" i="21" s="1"/>
  <c r="ED8" i="21" s="1"/>
  <c r="FH8" i="21" s="1"/>
  <c r="GL8" i="21" s="1"/>
  <c r="BT8" i="21"/>
  <c r="DK8" i="21" s="1"/>
  <c r="EO8" i="21" s="1"/>
  <c r="FS8" i="21" s="1"/>
  <c r="GW8" i="21" s="1"/>
  <c r="BS8" i="21"/>
  <c r="DJ8" i="21" s="1"/>
  <c r="EN8" i="21" s="1"/>
  <c r="FR8" i="21" s="1"/>
  <c r="GV8" i="21" s="1"/>
  <c r="AU8" i="21"/>
  <c r="CL8" i="21" s="1"/>
  <c r="DP8" i="21" s="1"/>
  <c r="ET8" i="21" s="1"/>
  <c r="FX8" i="21" s="1"/>
  <c r="AX8" i="21"/>
  <c r="CO8" i="21" s="1"/>
  <c r="DS8" i="21" s="1"/>
  <c r="EW8" i="21" s="1"/>
  <c r="GA8" i="21" s="1"/>
  <c r="BE8" i="21"/>
  <c r="CV8" i="21" s="1"/>
  <c r="DZ8" i="21" s="1"/>
  <c r="FD8" i="21" s="1"/>
  <c r="GH8" i="21" s="1"/>
  <c r="BN8" i="21"/>
  <c r="DE8" i="21" s="1"/>
  <c r="EI8" i="21" s="1"/>
  <c r="FM8" i="21" s="1"/>
  <c r="GQ8" i="21" s="1"/>
  <c r="AV22" i="21"/>
  <c r="CM22" i="21" s="1"/>
  <c r="DQ22" i="21" s="1"/>
  <c r="EU22" i="21" s="1"/>
  <c r="FY22" i="21" s="1"/>
  <c r="BK22" i="21"/>
  <c r="DB22" i="21" s="1"/>
  <c r="EF22" i="21" s="1"/>
  <c r="FJ22" i="21" s="1"/>
  <c r="GN22" i="21" s="1"/>
  <c r="BO16" i="34"/>
  <c r="AY16" i="34"/>
  <c r="BI16" i="34"/>
  <c r="AS16" i="34"/>
  <c r="AR16" i="34"/>
  <c r="AV16" i="34"/>
  <c r="AT16" i="34"/>
  <c r="BG16" i="34"/>
  <c r="BQ16" i="34"/>
  <c r="BA16" i="34"/>
  <c r="BH16" i="34"/>
  <c r="BL16" i="34"/>
  <c r="AX16" i="34"/>
  <c r="BR16" i="34"/>
  <c r="BS16" i="34"/>
  <c r="BC16" i="34"/>
  <c r="BM16" i="34"/>
  <c r="AW16" i="34"/>
  <c r="AZ16" i="34"/>
  <c r="BD16" i="34"/>
  <c r="BJ16" i="34"/>
  <c r="BB16" i="34"/>
  <c r="BE16" i="34"/>
  <c r="BF16" i="34"/>
  <c r="BP16" i="34"/>
  <c r="BK16" i="34"/>
  <c r="BT16" i="34"/>
  <c r="AU16" i="34"/>
  <c r="BN16" i="34"/>
  <c r="BL15" i="34"/>
  <c r="AV15" i="34"/>
  <c r="BJ15" i="34"/>
  <c r="AT15" i="34"/>
  <c r="AS15" i="34"/>
  <c r="BS15" i="34"/>
  <c r="BK15" i="34"/>
  <c r="BT15" i="34"/>
  <c r="AZ15" i="34"/>
  <c r="BF15" i="34"/>
  <c r="BI15" i="34"/>
  <c r="AW15" i="34"/>
  <c r="AU15" i="34"/>
  <c r="BP15" i="34"/>
  <c r="AR15" i="34"/>
  <c r="BB15" i="34"/>
  <c r="BA15" i="34"/>
  <c r="BC15" i="34"/>
  <c r="BG15" i="34"/>
  <c r="BH15" i="34"/>
  <c r="BR15" i="34"/>
  <c r="AX15" i="34"/>
  <c r="BM15" i="34"/>
  <c r="BO15" i="34"/>
  <c r="BD15" i="34"/>
  <c r="BN15" i="34"/>
  <c r="BQ15" i="34"/>
  <c r="BE15" i="34"/>
  <c r="AY15" i="34"/>
  <c r="BR24" i="34"/>
  <c r="BB24" i="34"/>
  <c r="BK24" i="34"/>
  <c r="BS24" i="34"/>
  <c r="AW24" i="34"/>
  <c r="BT24" i="34"/>
  <c r="BG24" i="34"/>
  <c r="AS24" i="34"/>
  <c r="BN24" i="34"/>
  <c r="AT24" i="34"/>
  <c r="AU24" i="34"/>
  <c r="AR24" i="34"/>
  <c r="AY24" i="34"/>
  <c r="BD24" i="34"/>
  <c r="BJ24" i="34"/>
  <c r="BP24" i="34"/>
  <c r="BM24" i="34"/>
  <c r="BL24" i="34"/>
  <c r="BQ24" i="34"/>
  <c r="BF24" i="34"/>
  <c r="BE24" i="34"/>
  <c r="BH24" i="34"/>
  <c r="BA24" i="34"/>
  <c r="AV24" i="34"/>
  <c r="AX24" i="34"/>
  <c r="AZ24" i="34"/>
  <c r="BC24" i="34"/>
  <c r="BI24" i="34"/>
  <c r="BO24" i="34"/>
  <c r="BP11" i="34"/>
  <c r="AR11" i="34"/>
  <c r="BB11" i="34"/>
  <c r="BM11" i="34"/>
  <c r="BG11" i="34"/>
  <c r="BT11" i="34"/>
  <c r="AX11" i="34"/>
  <c r="BF11" i="34"/>
  <c r="BH11" i="34"/>
  <c r="BE11" i="34"/>
  <c r="BO11" i="34"/>
  <c r="AU11" i="34"/>
  <c r="AS11" i="34"/>
  <c r="AV11" i="34"/>
  <c r="AZ11" i="34"/>
  <c r="BK11" i="34"/>
  <c r="BN11" i="34"/>
  <c r="BQ11" i="34"/>
  <c r="AW11" i="34"/>
  <c r="BJ11" i="34"/>
  <c r="BC11" i="34"/>
  <c r="BI11" i="34"/>
  <c r="BL11" i="34"/>
  <c r="BR11" i="34"/>
  <c r="AT11" i="34"/>
  <c r="BS11" i="34"/>
  <c r="AY11" i="34"/>
  <c r="BD11" i="34"/>
  <c r="BA11" i="34"/>
  <c r="BN6" i="34"/>
  <c r="BF6" i="34"/>
  <c r="BM6" i="34"/>
  <c r="AW6" i="34"/>
  <c r="BK6" i="34"/>
  <c r="AU6" i="34"/>
  <c r="BH6" i="34"/>
  <c r="BJ6" i="34"/>
  <c r="BG6" i="34"/>
  <c r="AT6" i="34"/>
  <c r="BT6" i="34"/>
  <c r="BQ6" i="34"/>
  <c r="AS6" i="34"/>
  <c r="BC6" i="34"/>
  <c r="AZ6" i="34"/>
  <c r="BB6" i="34"/>
  <c r="BI6" i="34"/>
  <c r="BS6" i="34"/>
  <c r="AY6" i="34"/>
  <c r="BP6" i="34"/>
  <c r="BR6" i="34"/>
  <c r="BE6" i="34"/>
  <c r="BO6" i="34"/>
  <c r="AV6" i="34"/>
  <c r="BD6" i="34"/>
  <c r="AX6" i="34"/>
  <c r="BA6" i="34"/>
  <c r="BL6" i="34"/>
  <c r="AR6" i="34"/>
  <c r="BS47" i="21"/>
  <c r="BB47" i="21"/>
  <c r="AV49" i="21"/>
  <c r="BE47" i="21"/>
  <c r="AU49" i="21"/>
  <c r="AU22" i="21"/>
  <c r="CL22" i="21" s="1"/>
  <c r="DP22" i="21" s="1"/>
  <c r="ET22" i="21" s="1"/>
  <c r="FX22" i="21" s="1"/>
  <c r="BD20" i="21"/>
  <c r="BJ22" i="34"/>
  <c r="DA22" i="34" s="1"/>
  <c r="EE22" i="34" s="1"/>
  <c r="FI22" i="34" s="1"/>
  <c r="GM22" i="34" s="1"/>
  <c r="AU22" i="34"/>
  <c r="CL22" i="34" s="1"/>
  <c r="DP22" i="34" s="1"/>
  <c r="ET22" i="34" s="1"/>
  <c r="FX22" i="34" s="1"/>
  <c r="BQ22" i="34"/>
  <c r="DH22" i="34" s="1"/>
  <c r="EL22" i="34" s="1"/>
  <c r="FP22" i="34" s="1"/>
  <c r="GT22" i="34" s="1"/>
  <c r="BD49" i="21"/>
  <c r="BK49" i="21"/>
  <c r="BH47" i="21"/>
  <c r="BG6" i="22"/>
  <c r="BR6" i="22"/>
  <c r="BB6" i="22"/>
  <c r="BM6" i="22"/>
  <c r="AW6" i="22"/>
  <c r="BL6" i="22"/>
  <c r="AV6" i="22"/>
  <c r="BS6" i="22"/>
  <c r="BC6" i="22"/>
  <c r="BN6" i="22"/>
  <c r="AX6" i="22"/>
  <c r="BI6" i="22"/>
  <c r="AS6" i="22"/>
  <c r="BH6" i="22"/>
  <c r="AR6" i="22"/>
  <c r="BO6" i="22"/>
  <c r="AY6" i="22"/>
  <c r="BJ6" i="22"/>
  <c r="AT6" i="22"/>
  <c r="BE6" i="22"/>
  <c r="BT6" i="22"/>
  <c r="BD6" i="22"/>
  <c r="BK6" i="22"/>
  <c r="AU6" i="22"/>
  <c r="BF6" i="22"/>
  <c r="BQ6" i="22"/>
  <c r="BA6" i="22"/>
  <c r="BP6" i="22"/>
  <c r="AZ6" i="22"/>
  <c r="AY40" i="22"/>
  <c r="BD40" i="22"/>
  <c r="BC40" i="22"/>
  <c r="BQ40" i="22"/>
  <c r="BS40" i="22"/>
  <c r="BI40" i="22"/>
  <c r="AS40" i="22"/>
  <c r="BP40" i="22"/>
  <c r="AZ40" i="22"/>
  <c r="AV40" i="22"/>
  <c r="BL40" i="22"/>
  <c r="BG40" i="22"/>
  <c r="AW40" i="22"/>
  <c r="BJ40" i="22"/>
  <c r="AR40" i="22"/>
  <c r="BH40" i="22"/>
  <c r="BB40" i="22"/>
  <c r="BK40" i="22"/>
  <c r="BR40" i="22"/>
  <c r="BM40" i="22"/>
  <c r="AU40" i="22"/>
  <c r="BO40" i="22"/>
  <c r="BN40" i="22"/>
  <c r="AX40" i="22"/>
  <c r="BT40" i="22"/>
  <c r="AT40" i="22"/>
  <c r="BF40" i="22"/>
  <c r="BA40" i="22"/>
  <c r="BE40" i="22"/>
  <c r="BL14" i="22"/>
  <c r="AV14" i="22"/>
  <c r="BK14" i="22"/>
  <c r="AU14" i="22"/>
  <c r="BF14" i="22"/>
  <c r="BQ14" i="22"/>
  <c r="BA14" i="22"/>
  <c r="BH14" i="22"/>
  <c r="AR14" i="22"/>
  <c r="BG14" i="22"/>
  <c r="BR14" i="22"/>
  <c r="BB14" i="22"/>
  <c r="BM14" i="22"/>
  <c r="AW14" i="22"/>
  <c r="BT14" i="22"/>
  <c r="BD14" i="22"/>
  <c r="BS14" i="22"/>
  <c r="BC14" i="22"/>
  <c r="BN14" i="22"/>
  <c r="AX14" i="22"/>
  <c r="BI14" i="22"/>
  <c r="AS14" i="22"/>
  <c r="BP14" i="22"/>
  <c r="AZ14" i="22"/>
  <c r="BO14" i="22"/>
  <c r="AY14" i="22"/>
  <c r="BJ14" i="22"/>
  <c r="AT14" i="22"/>
  <c r="BE14" i="22"/>
  <c r="BT35" i="22"/>
  <c r="BM35" i="22"/>
  <c r="AS35" i="22"/>
  <c r="AZ35" i="22"/>
  <c r="AW35" i="22"/>
  <c r="AR35" i="22"/>
  <c r="BE35" i="22"/>
  <c r="BI35" i="22"/>
  <c r="BG35" i="22"/>
  <c r="BJ35" i="22"/>
  <c r="AT35" i="22"/>
  <c r="BL35" i="22"/>
  <c r="BS35" i="22"/>
  <c r="BR35" i="22"/>
  <c r="AV35" i="22"/>
  <c r="BN35" i="22"/>
  <c r="BC35" i="22"/>
  <c r="BO35" i="22"/>
  <c r="AY35" i="22"/>
  <c r="BK35" i="22"/>
  <c r="BD35" i="22"/>
  <c r="AU35" i="22"/>
  <c r="BB35" i="22"/>
  <c r="BP35" i="22"/>
  <c r="AX35" i="22"/>
  <c r="BH35" i="22"/>
  <c r="BA35" i="22"/>
  <c r="BF35" i="22"/>
  <c r="BQ35" i="22"/>
  <c r="BC20" i="22"/>
  <c r="BD20" i="22"/>
  <c r="AU20" i="22"/>
  <c r="AV20" i="22"/>
  <c r="BT20" i="22"/>
  <c r="AS20" i="22"/>
  <c r="BL20" i="22"/>
  <c r="AW20" i="22"/>
  <c r="AZ22" i="22"/>
  <c r="BP22" i="22"/>
  <c r="BC51" i="22"/>
  <c r="BL51" i="22"/>
  <c r="AU51" i="22"/>
  <c r="BF51" i="22"/>
  <c r="AR51" i="22"/>
  <c r="BN51" i="22"/>
  <c r="AZ51" i="22"/>
  <c r="AW51" i="22"/>
  <c r="BA51" i="22"/>
  <c r="BK51" i="22"/>
  <c r="BP51" i="22"/>
  <c r="BM51" i="22"/>
  <c r="AS51" i="22"/>
  <c r="AY51" i="22"/>
  <c r="BH51" i="22"/>
  <c r="AV51" i="22"/>
  <c r="BT51" i="22"/>
  <c r="AT51" i="22"/>
  <c r="BB51" i="22"/>
  <c r="BD51" i="22"/>
  <c r="BE51" i="22"/>
  <c r="BQ51" i="22"/>
  <c r="BR51" i="22"/>
  <c r="BG51" i="22"/>
  <c r="BJ51" i="22"/>
  <c r="AX51" i="22"/>
  <c r="BS51" i="22"/>
  <c r="BO51" i="22"/>
  <c r="BI51" i="22"/>
  <c r="BL16" i="22"/>
  <c r="AV16" i="22"/>
  <c r="BK16" i="22"/>
  <c r="AU16" i="22"/>
  <c r="BF16" i="22"/>
  <c r="BQ16" i="22"/>
  <c r="BA16" i="22"/>
  <c r="BT16" i="22"/>
  <c r="BD16" i="22"/>
  <c r="BS16" i="22"/>
  <c r="BC16" i="22"/>
  <c r="BN16" i="22"/>
  <c r="AX16" i="22"/>
  <c r="BI16" i="22"/>
  <c r="BP16" i="22"/>
  <c r="AZ16" i="22"/>
  <c r="BO16" i="22"/>
  <c r="AY16" i="22"/>
  <c r="BJ16" i="22"/>
  <c r="AT16" i="22"/>
  <c r="BE16" i="22"/>
  <c r="AR16" i="22"/>
  <c r="BM16" i="22"/>
  <c r="BG16" i="22"/>
  <c r="AW16" i="22"/>
  <c r="BR16" i="22"/>
  <c r="AS16" i="22"/>
  <c r="BH16" i="22"/>
  <c r="BB16" i="22"/>
  <c r="BT39" i="22"/>
  <c r="BN39" i="22"/>
  <c r="BS39" i="22"/>
  <c r="BM39" i="22"/>
  <c r="BQ39" i="22"/>
  <c r="BE39" i="22"/>
  <c r="BL39" i="22"/>
  <c r="AV39" i="22"/>
  <c r="BG39" i="22"/>
  <c r="BK39" i="22"/>
  <c r="BP39" i="22"/>
  <c r="AW39" i="22"/>
  <c r="BC39" i="22"/>
  <c r="AS39" i="22"/>
  <c r="BD39" i="22"/>
  <c r="BH39" i="22"/>
  <c r="BI39" i="22"/>
  <c r="AY39" i="22"/>
  <c r="AR39" i="22"/>
  <c r="BF39" i="22"/>
  <c r="BJ39" i="22"/>
  <c r="BO39" i="22"/>
  <c r="AU39" i="22"/>
  <c r="BB39" i="22"/>
  <c r="BR39" i="22"/>
  <c r="AT39" i="22"/>
  <c r="AX39" i="22"/>
  <c r="AZ39" i="22"/>
  <c r="BA39" i="22"/>
  <c r="BA20" i="22"/>
  <c r="BH20" i="22"/>
  <c r="BR20" i="22"/>
  <c r="BO47" i="21"/>
  <c r="AR49" i="22"/>
  <c r="AW49" i="21"/>
  <c r="BL47" i="21"/>
  <c r="AX49" i="21"/>
  <c r="AW47" i="21"/>
  <c r="BM20" i="21"/>
  <c r="BQ20" i="22"/>
  <c r="AX20" i="22"/>
  <c r="BL22" i="21"/>
  <c r="DC22" i="21" s="1"/>
  <c r="EG22" i="21" s="1"/>
  <c r="FK22" i="21" s="1"/>
  <c r="GO22" i="21" s="1"/>
  <c r="BS47" i="22"/>
  <c r="BQ47" i="21"/>
  <c r="BR49" i="22"/>
  <c r="BN49" i="22"/>
  <c r="BT49" i="22"/>
  <c r="BQ49" i="21"/>
  <c r="BH49" i="21"/>
  <c r="BO16" i="21"/>
  <c r="AY16" i="21"/>
  <c r="BJ16" i="21"/>
  <c r="AT16" i="21"/>
  <c r="BE16" i="21"/>
  <c r="BP16" i="21"/>
  <c r="BH16" i="21"/>
  <c r="BG16" i="21"/>
  <c r="BN16" i="21"/>
  <c r="BQ16" i="21"/>
  <c r="AW16" i="21"/>
  <c r="AV16" i="21"/>
  <c r="BC16" i="21"/>
  <c r="BF16" i="21"/>
  <c r="BM16" i="21"/>
  <c r="AS16" i="21"/>
  <c r="AR16" i="21"/>
  <c r="BS16" i="21"/>
  <c r="AU16" i="21"/>
  <c r="BB16" i="21"/>
  <c r="BI16" i="21"/>
  <c r="AZ16" i="21"/>
  <c r="BT16" i="21"/>
  <c r="BK16" i="21"/>
  <c r="BR16" i="21"/>
  <c r="AX16" i="21"/>
  <c r="BA16" i="21"/>
  <c r="BL16" i="21"/>
  <c r="BD16" i="21"/>
  <c r="BK13" i="21"/>
  <c r="BS13" i="21"/>
  <c r="AY13" i="21"/>
  <c r="BJ13" i="21"/>
  <c r="AT13" i="21"/>
  <c r="BE13" i="21"/>
  <c r="BH13" i="21"/>
  <c r="BP13" i="21"/>
  <c r="BO13" i="21"/>
  <c r="AU13" i="21"/>
  <c r="BF13" i="21"/>
  <c r="BQ13" i="21"/>
  <c r="BA13" i="21"/>
  <c r="AR13" i="21"/>
  <c r="AZ13" i="21"/>
  <c r="BG13" i="21"/>
  <c r="BR13" i="21"/>
  <c r="BB13" i="21"/>
  <c r="BM13" i="21"/>
  <c r="AW13" i="21"/>
  <c r="BT13" i="21"/>
  <c r="BL13" i="21"/>
  <c r="BC13" i="21"/>
  <c r="BN13" i="21"/>
  <c r="AX13" i="21"/>
  <c r="BI13" i="21"/>
  <c r="AS13" i="21"/>
  <c r="BD13" i="21"/>
  <c r="AV13" i="21"/>
  <c r="BL33" i="21"/>
  <c r="BQ33" i="21"/>
  <c r="BM33" i="21"/>
  <c r="BP33" i="21"/>
  <c r="BS33" i="21"/>
  <c r="BA33" i="21"/>
  <c r="BN33" i="21"/>
  <c r="BH33" i="21"/>
  <c r="BD33" i="21"/>
  <c r="AT33" i="21"/>
  <c r="BR33" i="21"/>
  <c r="BJ33" i="21"/>
  <c r="BE33" i="21"/>
  <c r="BG33" i="21"/>
  <c r="BO33" i="21"/>
  <c r="AX33" i="21"/>
  <c r="AW33" i="21"/>
  <c r="BI33" i="21"/>
  <c r="AU33" i="21"/>
  <c r="AY33" i="21"/>
  <c r="AS33" i="21"/>
  <c r="BF33" i="21"/>
  <c r="BK33" i="21"/>
  <c r="AR33" i="21"/>
  <c r="BC33" i="21"/>
  <c r="BT33" i="21"/>
  <c r="AV33" i="21"/>
  <c r="BB33" i="21"/>
  <c r="AZ33" i="21"/>
  <c r="FC14" i="21"/>
  <c r="ES14" i="21"/>
  <c r="FE14" i="21"/>
  <c r="FI14" i="21"/>
  <c r="FM14" i="21"/>
  <c r="EW14" i="21"/>
  <c r="FQ14" i="21"/>
  <c r="FA14" i="21"/>
  <c r="FG14" i="21"/>
  <c r="FH14" i="21"/>
  <c r="ER14" i="21"/>
  <c r="ET14" i="21"/>
  <c r="EQ14" i="21"/>
  <c r="FS14" i="21"/>
  <c r="FP14" i="21"/>
  <c r="EZ14" i="21"/>
  <c r="EX14" i="21"/>
  <c r="FR14" i="21"/>
  <c r="FO14" i="21"/>
  <c r="FL14" i="21"/>
  <c r="EV14" i="21"/>
  <c r="FJ14" i="21"/>
  <c r="FB14" i="21"/>
  <c r="EY14" i="21"/>
  <c r="FK14" i="21"/>
  <c r="EU14" i="21"/>
  <c r="FD14" i="21"/>
  <c r="FN14" i="21"/>
  <c r="FF14" i="21"/>
  <c r="CF48" i="21"/>
  <c r="CF34" i="21"/>
  <c r="CF35" i="21"/>
  <c r="CF36" i="21"/>
  <c r="CF49" i="21"/>
  <c r="CF38" i="21"/>
  <c r="CF37" i="21"/>
  <c r="CF33" i="21"/>
  <c r="AR51" i="21"/>
  <c r="BE51" i="21"/>
  <c r="BG51" i="21"/>
  <c r="BR51" i="21"/>
  <c r="AS51" i="21"/>
  <c r="AZ51" i="21"/>
  <c r="BK51" i="21"/>
  <c r="AY51" i="21"/>
  <c r="BI51" i="21"/>
  <c r="BO51" i="21"/>
  <c r="AU51" i="21"/>
  <c r="BA51" i="21"/>
  <c r="BF51" i="21"/>
  <c r="BL51" i="21"/>
  <c r="BS51" i="21"/>
  <c r="BP51" i="21"/>
  <c r="BM51" i="21"/>
  <c r="BB51" i="21"/>
  <c r="AW51" i="21"/>
  <c r="BJ51" i="21"/>
  <c r="BT51" i="21"/>
  <c r="AX51" i="21"/>
  <c r="BQ51" i="21"/>
  <c r="BN51" i="21"/>
  <c r="AT51" i="21"/>
  <c r="AV51" i="21"/>
  <c r="BD51" i="21"/>
  <c r="BH51" i="21"/>
  <c r="BC51" i="21"/>
  <c r="BA36" i="21"/>
  <c r="AW36" i="21"/>
  <c r="AZ36" i="21"/>
  <c r="BM36" i="21"/>
  <c r="BR36" i="21"/>
  <c r="BG36" i="21"/>
  <c r="BS36" i="21"/>
  <c r="AV36" i="21"/>
  <c r="BC36" i="21"/>
  <c r="BD36" i="21"/>
  <c r="AR36" i="21"/>
  <c r="AT36" i="21"/>
  <c r="AX36" i="21"/>
  <c r="BE36" i="21"/>
  <c r="BK36" i="21"/>
  <c r="BN36" i="21"/>
  <c r="BT36" i="21"/>
  <c r="BQ36" i="21"/>
  <c r="BH36" i="21"/>
  <c r="BJ36" i="21"/>
  <c r="BP36" i="21"/>
  <c r="AY36" i="21"/>
  <c r="BB36" i="21"/>
  <c r="AU36" i="21"/>
  <c r="BF36" i="21"/>
  <c r="BO36" i="21"/>
  <c r="BI36" i="21"/>
  <c r="BL36" i="21"/>
  <c r="AS36" i="21"/>
  <c r="AY38" i="21"/>
  <c r="BG38" i="21"/>
  <c r="AR38" i="21"/>
  <c r="AS38" i="21"/>
  <c r="AW38" i="21"/>
  <c r="AZ38" i="21"/>
  <c r="AU38" i="21"/>
  <c r="BF38" i="21"/>
  <c r="BH38" i="21"/>
  <c r="BL38" i="21"/>
  <c r="BS38" i="21"/>
  <c r="BA38" i="21"/>
  <c r="BK38" i="21"/>
  <c r="BB38" i="21"/>
  <c r="BJ38" i="21"/>
  <c r="BC38" i="21"/>
  <c r="BR38" i="21"/>
  <c r="BI38" i="21"/>
  <c r="BT38" i="21"/>
  <c r="BM38" i="21"/>
  <c r="AV38" i="21"/>
  <c r="BD38" i="21"/>
  <c r="BN38" i="21"/>
  <c r="BO38" i="21"/>
  <c r="AX38" i="21"/>
  <c r="BE38" i="21"/>
  <c r="BQ38" i="21"/>
  <c r="AT38" i="21"/>
  <c r="BP38" i="21"/>
  <c r="BP5" i="21"/>
  <c r="DG5" i="21" s="1"/>
  <c r="EK5" i="21" s="1"/>
  <c r="FO5" i="21" s="1"/>
  <c r="GS5" i="21" s="1"/>
  <c r="AT5" i="21"/>
  <c r="CK5" i="21" s="1"/>
  <c r="DO5" i="21" s="1"/>
  <c r="ES5" i="21" s="1"/>
  <c r="FW5" i="21" s="1"/>
  <c r="AV5" i="21"/>
  <c r="CM5" i="21" s="1"/>
  <c r="DQ5" i="21" s="1"/>
  <c r="EU5" i="21" s="1"/>
  <c r="FY5" i="21" s="1"/>
  <c r="BE5" i="21"/>
  <c r="CV5" i="21" s="1"/>
  <c r="DZ5" i="21" s="1"/>
  <c r="FD5" i="21" s="1"/>
  <c r="GH5" i="21" s="1"/>
  <c r="BB5" i="21"/>
  <c r="CS5" i="21" s="1"/>
  <c r="DW5" i="21" s="1"/>
  <c r="FA5" i="21" s="1"/>
  <c r="GE5" i="21" s="1"/>
  <c r="BF5" i="21"/>
  <c r="CW5" i="21" s="1"/>
  <c r="EA5" i="21" s="1"/>
  <c r="FE5" i="21" s="1"/>
  <c r="GI5" i="21" s="1"/>
  <c r="BD5" i="21"/>
  <c r="CU5" i="21" s="1"/>
  <c r="DY5" i="21" s="1"/>
  <c r="FC5" i="21" s="1"/>
  <c r="GG5" i="21" s="1"/>
  <c r="AS5" i="21"/>
  <c r="CJ5" i="21" s="1"/>
  <c r="DN5" i="21" s="1"/>
  <c r="ER5" i="21" s="1"/>
  <c r="FV5" i="21" s="1"/>
  <c r="BI5" i="21"/>
  <c r="CZ5" i="21" s="1"/>
  <c r="ED5" i="21" s="1"/>
  <c r="FH5" i="21" s="1"/>
  <c r="GL5" i="21" s="1"/>
  <c r="BN5" i="21"/>
  <c r="DE5" i="21" s="1"/>
  <c r="EI5" i="21" s="1"/>
  <c r="FM5" i="21" s="1"/>
  <c r="GQ5" i="21" s="1"/>
  <c r="BC5" i="21"/>
  <c r="CT5" i="21" s="1"/>
  <c r="DX5" i="21" s="1"/>
  <c r="FB5" i="21" s="1"/>
  <c r="GF5" i="21" s="1"/>
  <c r="BS5" i="21"/>
  <c r="DJ5" i="21" s="1"/>
  <c r="EN5" i="21" s="1"/>
  <c r="FR5" i="21" s="1"/>
  <c r="GV5" i="21" s="1"/>
  <c r="AX5" i="21"/>
  <c r="CO5" i="21" s="1"/>
  <c r="DS5" i="21" s="1"/>
  <c r="EW5" i="21" s="1"/>
  <c r="GA5" i="21" s="1"/>
  <c r="BR5" i="21"/>
  <c r="DI5" i="21" s="1"/>
  <c r="EM5" i="21" s="1"/>
  <c r="FQ5" i="21" s="1"/>
  <c r="GU5" i="21" s="1"/>
  <c r="BL5" i="21"/>
  <c r="DC5" i="21" s="1"/>
  <c r="EG5" i="21" s="1"/>
  <c r="FK5" i="21" s="1"/>
  <c r="GO5" i="21" s="1"/>
  <c r="AW5" i="21"/>
  <c r="CN5" i="21" s="1"/>
  <c r="DR5" i="21" s="1"/>
  <c r="EV5" i="21" s="1"/>
  <c r="FZ5" i="21" s="1"/>
  <c r="BM5" i="21"/>
  <c r="DD5" i="21" s="1"/>
  <c r="EH5" i="21" s="1"/>
  <c r="FL5" i="21" s="1"/>
  <c r="GP5" i="21" s="1"/>
  <c r="BG5" i="21"/>
  <c r="CX5" i="21" s="1"/>
  <c r="EB5" i="21" s="1"/>
  <c r="FF5" i="21" s="1"/>
  <c r="GJ5" i="21" s="1"/>
  <c r="BT5" i="21"/>
  <c r="DK5" i="21" s="1"/>
  <c r="EO5" i="21" s="1"/>
  <c r="FS5" i="21" s="1"/>
  <c r="GW5" i="21" s="1"/>
  <c r="BA5" i="21"/>
  <c r="CR5" i="21" s="1"/>
  <c r="DV5" i="21" s="1"/>
  <c r="EZ5" i="21" s="1"/>
  <c r="GD5" i="21" s="1"/>
  <c r="BQ5" i="21"/>
  <c r="DH5" i="21" s="1"/>
  <c r="EL5" i="21" s="1"/>
  <c r="FP5" i="21" s="1"/>
  <c r="GT5" i="21" s="1"/>
  <c r="AU5" i="21"/>
  <c r="CL5" i="21" s="1"/>
  <c r="DP5" i="21" s="1"/>
  <c r="ET5" i="21" s="1"/>
  <c r="FX5" i="21" s="1"/>
  <c r="BK5" i="21"/>
  <c r="DB5" i="21" s="1"/>
  <c r="EF5" i="21" s="1"/>
  <c r="FJ5" i="21" s="1"/>
  <c r="GN5" i="21" s="1"/>
  <c r="BH5" i="21"/>
  <c r="CY5" i="21" s="1"/>
  <c r="EC5" i="21" s="1"/>
  <c r="FG5" i="21" s="1"/>
  <c r="GK5" i="21" s="1"/>
  <c r="AY5" i="21"/>
  <c r="CP5" i="21" s="1"/>
  <c r="DT5" i="21" s="1"/>
  <c r="EX5" i="21" s="1"/>
  <c r="GB5" i="21" s="1"/>
  <c r="BO5" i="21"/>
  <c r="DF5" i="21" s="1"/>
  <c r="EJ5" i="21" s="1"/>
  <c r="FN5" i="21" s="1"/>
  <c r="GR5" i="21" s="1"/>
  <c r="AR5" i="21"/>
  <c r="CI5" i="21" s="1"/>
  <c r="DM5" i="21" s="1"/>
  <c r="EQ5" i="21" s="1"/>
  <c r="FU5" i="21" s="1"/>
  <c r="BJ5" i="21"/>
  <c r="DA5" i="21" s="1"/>
  <c r="EE5" i="21" s="1"/>
  <c r="FI5" i="21" s="1"/>
  <c r="GM5" i="21" s="1"/>
  <c r="AZ5" i="21"/>
  <c r="CQ5" i="21" s="1"/>
  <c r="DU5" i="21" s="1"/>
  <c r="EY5" i="21" s="1"/>
  <c r="GC5" i="21" s="1"/>
  <c r="BF20" i="21"/>
  <c r="BS20" i="21"/>
  <c r="BA20" i="21"/>
  <c r="BT22" i="34"/>
  <c r="DK22" i="34" s="1"/>
  <c r="EO22" i="34" s="1"/>
  <c r="FS22" i="34" s="1"/>
  <c r="GW22" i="34" s="1"/>
  <c r="CF33" i="34"/>
  <c r="CF34" i="34"/>
  <c r="CF35" i="34"/>
  <c r="CF49" i="34"/>
  <c r="CF48" i="34"/>
  <c r="CF37" i="34"/>
  <c r="CF36" i="34"/>
  <c r="BH13" i="34"/>
  <c r="AR13" i="34"/>
  <c r="BF13" i="34"/>
  <c r="BM13" i="34"/>
  <c r="BP13" i="34"/>
  <c r="AZ13" i="34"/>
  <c r="BN13" i="34"/>
  <c r="AX13" i="34"/>
  <c r="AW13" i="34"/>
  <c r="AS13" i="34"/>
  <c r="AY13" i="34"/>
  <c r="BL13" i="34"/>
  <c r="AV13" i="34"/>
  <c r="BJ13" i="34"/>
  <c r="AT13" i="34"/>
  <c r="BQ13" i="34"/>
  <c r="BS13" i="34"/>
  <c r="BK13" i="34"/>
  <c r="BB13" i="34"/>
  <c r="BC13" i="34"/>
  <c r="BT13" i="34"/>
  <c r="BE13" i="34"/>
  <c r="BO13" i="34"/>
  <c r="BD13" i="34"/>
  <c r="BI13" i="34"/>
  <c r="AU13" i="34"/>
  <c r="BR13" i="34"/>
  <c r="BA13" i="34"/>
  <c r="BG13" i="34"/>
  <c r="BF20" i="34"/>
  <c r="BT20" i="34"/>
  <c r="BD20" i="34"/>
  <c r="BS20" i="34"/>
  <c r="BQ20" i="34"/>
  <c r="BO20" i="34"/>
  <c r="BE20" i="34"/>
  <c r="BN20" i="34"/>
  <c r="AX20" i="34"/>
  <c r="BL20" i="34"/>
  <c r="AV20" i="34"/>
  <c r="BC20" i="34"/>
  <c r="BA20" i="34"/>
  <c r="AY20" i="34"/>
  <c r="BJ20" i="34"/>
  <c r="AT20" i="34"/>
  <c r="BH20" i="34"/>
  <c r="AR20" i="34"/>
  <c r="AU20" i="34"/>
  <c r="AS20" i="34"/>
  <c r="BM20" i="34"/>
  <c r="BB20" i="34"/>
  <c r="BI20" i="34"/>
  <c r="BP20" i="34"/>
  <c r="BG20" i="34"/>
  <c r="AZ20" i="34"/>
  <c r="AW20" i="34"/>
  <c r="BR20" i="34"/>
  <c r="BK20" i="34"/>
  <c r="CF20" i="34"/>
  <c r="CF47" i="34"/>
  <c r="CF46" i="34"/>
  <c r="CF6" i="34"/>
  <c r="CF19" i="34"/>
  <c r="BS7" i="34"/>
  <c r="DJ7" i="34" s="1"/>
  <c r="EN7" i="34" s="1"/>
  <c r="FR7" i="34" s="1"/>
  <c r="GV7" i="34" s="1"/>
  <c r="BC7" i="34"/>
  <c r="CT7" i="34" s="1"/>
  <c r="DX7" i="34" s="1"/>
  <c r="FB7" i="34" s="1"/>
  <c r="GF7" i="34" s="1"/>
  <c r="BM7" i="34"/>
  <c r="DD7" i="34" s="1"/>
  <c r="EH7" i="34" s="1"/>
  <c r="FL7" i="34" s="1"/>
  <c r="GP7" i="34" s="1"/>
  <c r="AW7" i="34"/>
  <c r="CN7" i="34" s="1"/>
  <c r="DR7" i="34" s="1"/>
  <c r="EV7" i="34" s="1"/>
  <c r="FZ7" i="34" s="1"/>
  <c r="BL7" i="34"/>
  <c r="DC7" i="34" s="1"/>
  <c r="EG7" i="34" s="1"/>
  <c r="FK7" i="34" s="1"/>
  <c r="GO7" i="34" s="1"/>
  <c r="BN7" i="34"/>
  <c r="DE7" i="34" s="1"/>
  <c r="EI7" i="34" s="1"/>
  <c r="FM7" i="34" s="1"/>
  <c r="GQ7" i="34" s="1"/>
  <c r="BH7" i="34"/>
  <c r="CY7" i="34" s="1"/>
  <c r="EC7" i="34" s="1"/>
  <c r="FG7" i="34" s="1"/>
  <c r="GK7" i="34" s="1"/>
  <c r="BJ7" i="34"/>
  <c r="DA7" i="34" s="1"/>
  <c r="EE7" i="34" s="1"/>
  <c r="FI7" i="34" s="1"/>
  <c r="GM7" i="34" s="1"/>
  <c r="BG7" i="34"/>
  <c r="CX7" i="34" s="1"/>
  <c r="EB7" i="34" s="1"/>
  <c r="FF7" i="34" s="1"/>
  <c r="GJ7" i="34" s="1"/>
  <c r="AY7" i="34"/>
  <c r="CP7" i="34" s="1"/>
  <c r="DT7" i="34" s="1"/>
  <c r="EX7" i="34" s="1"/>
  <c r="GB7" i="34" s="1"/>
  <c r="BE7" i="34"/>
  <c r="CV7" i="34" s="1"/>
  <c r="DZ7" i="34" s="1"/>
  <c r="FD7" i="34" s="1"/>
  <c r="GH7" i="34" s="1"/>
  <c r="BD7" i="34"/>
  <c r="CU7" i="34" s="1"/>
  <c r="DY7" i="34" s="1"/>
  <c r="FC7" i="34" s="1"/>
  <c r="GG7" i="34" s="1"/>
  <c r="BP7" i="34"/>
  <c r="DG7" i="34" s="1"/>
  <c r="EK7" i="34" s="1"/>
  <c r="FO7" i="34" s="1"/>
  <c r="GS7" i="34" s="1"/>
  <c r="BR7" i="34"/>
  <c r="DI7" i="34" s="1"/>
  <c r="EM7" i="34" s="1"/>
  <c r="FQ7" i="34" s="1"/>
  <c r="GU7" i="34" s="1"/>
  <c r="BO7" i="34"/>
  <c r="DF7" i="34" s="1"/>
  <c r="EJ7" i="34" s="1"/>
  <c r="FN7" i="34" s="1"/>
  <c r="GR7" i="34" s="1"/>
  <c r="AU7" i="34"/>
  <c r="CL7" i="34" s="1"/>
  <c r="DP7" i="34" s="1"/>
  <c r="ET7" i="34" s="1"/>
  <c r="FX7" i="34" s="1"/>
  <c r="BA7" i="34"/>
  <c r="CR7" i="34" s="1"/>
  <c r="DV7" i="34" s="1"/>
  <c r="EZ7" i="34" s="1"/>
  <c r="GD7" i="34" s="1"/>
  <c r="BT7" i="34"/>
  <c r="DK7" i="34" s="1"/>
  <c r="EO7" i="34" s="1"/>
  <c r="FS7" i="34" s="1"/>
  <c r="GW7" i="34" s="1"/>
  <c r="AX7" i="34"/>
  <c r="CO7" i="34" s="1"/>
  <c r="DS7" i="34" s="1"/>
  <c r="EW7" i="34" s="1"/>
  <c r="GA7" i="34" s="1"/>
  <c r="BK7" i="34"/>
  <c r="DB7" i="34" s="1"/>
  <c r="EF7" i="34" s="1"/>
  <c r="FJ7" i="34" s="1"/>
  <c r="GN7" i="34" s="1"/>
  <c r="BQ7" i="34"/>
  <c r="DH7" i="34" s="1"/>
  <c r="EL7" i="34" s="1"/>
  <c r="FP7" i="34" s="1"/>
  <c r="GT7" i="34" s="1"/>
  <c r="AS7" i="34"/>
  <c r="CJ7" i="34" s="1"/>
  <c r="DN7" i="34" s="1"/>
  <c r="ER7" i="34" s="1"/>
  <c r="FV7" i="34" s="1"/>
  <c r="BF7" i="34"/>
  <c r="CW7" i="34" s="1"/>
  <c r="EA7" i="34" s="1"/>
  <c r="FE7" i="34" s="1"/>
  <c r="GI7" i="34" s="1"/>
  <c r="AR7" i="34"/>
  <c r="CI7" i="34" s="1"/>
  <c r="DM7" i="34" s="1"/>
  <c r="EQ7" i="34" s="1"/>
  <c r="FU7" i="34" s="1"/>
  <c r="AT7" i="34"/>
  <c r="CK7" i="34" s="1"/>
  <c r="DO7" i="34" s="1"/>
  <c r="ES7" i="34" s="1"/>
  <c r="FW7" i="34" s="1"/>
  <c r="BI7" i="34"/>
  <c r="CZ7" i="34" s="1"/>
  <c r="ED7" i="34" s="1"/>
  <c r="FH7" i="34" s="1"/>
  <c r="GL7" i="34" s="1"/>
  <c r="AV7" i="34"/>
  <c r="CM7" i="34" s="1"/>
  <c r="DQ7" i="34" s="1"/>
  <c r="EU7" i="34" s="1"/>
  <c r="FY7" i="34" s="1"/>
  <c r="AZ7" i="34"/>
  <c r="CQ7" i="34" s="1"/>
  <c r="DU7" i="34" s="1"/>
  <c r="EY7" i="34" s="1"/>
  <c r="GC7" i="34" s="1"/>
  <c r="BB7" i="34"/>
  <c r="CS7" i="34" s="1"/>
  <c r="DW7" i="34" s="1"/>
  <c r="FA7" i="34" s="1"/>
  <c r="GE7" i="34" s="1"/>
  <c r="BT14" i="34"/>
  <c r="AV14" i="34"/>
  <c r="BH14" i="34"/>
  <c r="BD14" i="34"/>
  <c r="AR14" i="34"/>
  <c r="BL14" i="34"/>
  <c r="BQ14" i="34"/>
  <c r="BA14" i="34"/>
  <c r="BO14" i="34"/>
  <c r="AY14" i="34"/>
  <c r="AX14" i="34"/>
  <c r="AT14" i="34"/>
  <c r="BN14" i="34"/>
  <c r="AW14" i="34"/>
  <c r="BG14" i="34"/>
  <c r="BF14" i="34"/>
  <c r="AZ14" i="34"/>
  <c r="BM14" i="34"/>
  <c r="AS14" i="34"/>
  <c r="BC14" i="34"/>
  <c r="BR14" i="34"/>
  <c r="BP14" i="34"/>
  <c r="BI14" i="34"/>
  <c r="BS14" i="34"/>
  <c r="AU14" i="34"/>
  <c r="BJ14" i="34"/>
  <c r="BE14" i="34"/>
  <c r="BK14" i="34"/>
  <c r="BB14" i="34"/>
  <c r="AR47" i="21"/>
  <c r="BS49" i="21"/>
  <c r="DJ49" i="21" s="1"/>
  <c r="EN49" i="21" s="1"/>
  <c r="FR49" i="21" s="1"/>
  <c r="GV49" i="21" s="1"/>
  <c r="BI49" i="21"/>
  <c r="BG47" i="21"/>
  <c r="AU20" i="21"/>
  <c r="AT20" i="22"/>
  <c r="AY20" i="22"/>
  <c r="AZ20" i="22"/>
  <c r="BB20" i="21"/>
  <c r="AT47" i="21"/>
  <c r="AY49" i="22"/>
  <c r="BS49" i="22"/>
  <c r="AV49" i="22"/>
  <c r="AS49" i="21"/>
  <c r="CJ49" i="21" s="1"/>
  <c r="DN49" i="21" s="1"/>
  <c r="ER49" i="21" s="1"/>
  <c r="FV49" i="21" s="1"/>
  <c r="BE49" i="21"/>
  <c r="BR11" i="22"/>
  <c r="BB11" i="22"/>
  <c r="BL11" i="22"/>
  <c r="BP11" i="22"/>
  <c r="AU11" i="22"/>
  <c r="BD11" i="22"/>
  <c r="BM11" i="22"/>
  <c r="AR11" i="22"/>
  <c r="BN11" i="22"/>
  <c r="AX11" i="22"/>
  <c r="BG11" i="22"/>
  <c r="BK11" i="22"/>
  <c r="BT11" i="22"/>
  <c r="AY11" i="22"/>
  <c r="BH11" i="22"/>
  <c r="BJ11" i="22"/>
  <c r="AT11" i="22"/>
  <c r="BA11" i="22"/>
  <c r="BE11" i="22"/>
  <c r="BO11" i="22"/>
  <c r="AS11" i="22"/>
  <c r="BC11" i="22"/>
  <c r="BF11" i="22"/>
  <c r="BQ11" i="22"/>
  <c r="AV11" i="22"/>
  <c r="AZ11" i="22"/>
  <c r="BI11" i="22"/>
  <c r="BS11" i="22"/>
  <c r="AW11" i="22"/>
  <c r="BL43" i="22"/>
  <c r="AT43" i="22"/>
  <c r="BA43" i="22"/>
  <c r="BN43" i="22"/>
  <c r="BI43" i="22"/>
  <c r="BE43" i="22"/>
  <c r="BH43" i="22"/>
  <c r="BG43" i="22"/>
  <c r="BK43" i="22"/>
  <c r="AU43" i="22"/>
  <c r="BD43" i="22"/>
  <c r="BT43" i="22"/>
  <c r="AW43" i="22"/>
  <c r="AR43" i="22"/>
  <c r="AZ43" i="22"/>
  <c r="BS43" i="22"/>
  <c r="BF43" i="22"/>
  <c r="AY43" i="22"/>
  <c r="BQ43" i="22"/>
  <c r="BB43" i="22"/>
  <c r="BR43" i="22"/>
  <c r="BO43" i="22"/>
  <c r="BC43" i="22"/>
  <c r="BJ43" i="22"/>
  <c r="BP43" i="22"/>
  <c r="AS43" i="22"/>
  <c r="AV43" i="22"/>
  <c r="AX43" i="22"/>
  <c r="BM43" i="22"/>
  <c r="BL7" i="22"/>
  <c r="AV7" i="22"/>
  <c r="BK7" i="22"/>
  <c r="AU7" i="22"/>
  <c r="BF7" i="22"/>
  <c r="BQ7" i="22"/>
  <c r="BA7" i="22"/>
  <c r="BH7" i="22"/>
  <c r="AR7" i="22"/>
  <c r="BG7" i="22"/>
  <c r="BR7" i="22"/>
  <c r="BB7" i="22"/>
  <c r="BM7" i="22"/>
  <c r="AW7" i="22"/>
  <c r="BT7" i="22"/>
  <c r="BD7" i="22"/>
  <c r="BS7" i="22"/>
  <c r="BC7" i="22"/>
  <c r="BN7" i="22"/>
  <c r="AX7" i="22"/>
  <c r="BI7" i="22"/>
  <c r="AS7" i="22"/>
  <c r="BP7" i="22"/>
  <c r="AZ7" i="22"/>
  <c r="BO7" i="22"/>
  <c r="AY7" i="22"/>
  <c r="BJ7" i="22"/>
  <c r="AT7" i="22"/>
  <c r="BE7" i="22"/>
  <c r="BK19" i="22"/>
  <c r="AV19" i="22"/>
  <c r="AW19" i="22"/>
  <c r="BE19" i="22"/>
  <c r="AX19" i="22"/>
  <c r="BT19" i="22"/>
  <c r="BN19" i="22"/>
  <c r="BM19" i="22"/>
  <c r="AY19" i="22"/>
  <c r="BH19" i="22"/>
  <c r="BG19" i="22"/>
  <c r="BR19" i="22"/>
  <c r="AT19" i="22"/>
  <c r="BS19" i="22"/>
  <c r="BD19" i="22"/>
  <c r="BB19" i="22"/>
  <c r="BJ19" i="22"/>
  <c r="BI19" i="22"/>
  <c r="BL19" i="22"/>
  <c r="BQ19" i="22"/>
  <c r="BC19" i="22"/>
  <c r="AZ19" i="22"/>
  <c r="BF19" i="22"/>
  <c r="AU19" i="22"/>
  <c r="BO19" i="22"/>
  <c r="AR19" i="22"/>
  <c r="BP19" i="22"/>
  <c r="BA19" i="22"/>
  <c r="AS19" i="22"/>
  <c r="BL38" i="22"/>
  <c r="AW38" i="22"/>
  <c r="BN38" i="22"/>
  <c r="AZ38" i="22"/>
  <c r="BS38" i="22"/>
  <c r="AR38" i="22"/>
  <c r="BQ38" i="22"/>
  <c r="BF38" i="22"/>
  <c r="BC38" i="22"/>
  <c r="AY38" i="22"/>
  <c r="BH38" i="22"/>
  <c r="AV38" i="22"/>
  <c r="BG38" i="22"/>
  <c r="BP38" i="22"/>
  <c r="BT38" i="22"/>
  <c r="AT38" i="22"/>
  <c r="BB38" i="22"/>
  <c r="BD38" i="22"/>
  <c r="AS38" i="22"/>
  <c r="BJ38" i="22"/>
  <c r="AX38" i="22"/>
  <c r="BO38" i="22"/>
  <c r="BM38" i="22"/>
  <c r="BR38" i="22"/>
  <c r="AU38" i="22"/>
  <c r="BK38" i="22"/>
  <c r="BA38" i="22"/>
  <c r="BI38" i="22"/>
  <c r="BE38" i="22"/>
  <c r="BK34" i="22"/>
  <c r="BP34" i="22"/>
  <c r="BJ34" i="22"/>
  <c r="BO34" i="22"/>
  <c r="BC34" i="22"/>
  <c r="BR34" i="22"/>
  <c r="BT34" i="22"/>
  <c r="BL34" i="22"/>
  <c r="BD34" i="22"/>
  <c r="AS34" i="22"/>
  <c r="BH34" i="22"/>
  <c r="BG34" i="22"/>
  <c r="AR34" i="22"/>
  <c r="BN34" i="22"/>
  <c r="BQ34" i="22"/>
  <c r="AZ34" i="22"/>
  <c r="BB34" i="22"/>
  <c r="AX34" i="22"/>
  <c r="BA34" i="22"/>
  <c r="BI34" i="22"/>
  <c r="BE34" i="22"/>
  <c r="BF34" i="22"/>
  <c r="AT34" i="22"/>
  <c r="AU34" i="22"/>
  <c r="AW34" i="22"/>
  <c r="AV34" i="22"/>
  <c r="BS34" i="22"/>
  <c r="AY34" i="22"/>
  <c r="BM34" i="22"/>
  <c r="BT9" i="22"/>
  <c r="DK9" i="22" s="1"/>
  <c r="EO9" i="22" s="1"/>
  <c r="FS9" i="22" s="1"/>
  <c r="GW9" i="22" s="1"/>
  <c r="BD9" i="22"/>
  <c r="BS9" i="22"/>
  <c r="AX9" i="22"/>
  <c r="BG9" i="22"/>
  <c r="CX9" i="22" s="1"/>
  <c r="EB9" i="22" s="1"/>
  <c r="FF9" i="22" s="1"/>
  <c r="GJ9" i="22" s="1"/>
  <c r="BK9" i="22"/>
  <c r="BO9" i="22"/>
  <c r="AT9" i="22"/>
  <c r="BP9" i="22"/>
  <c r="DG9" i="22" s="1"/>
  <c r="EK9" i="22" s="1"/>
  <c r="FO9" i="22" s="1"/>
  <c r="GS9" i="22" s="1"/>
  <c r="AZ9" i="22"/>
  <c r="BN9" i="22"/>
  <c r="AS9" i="22"/>
  <c r="BB9" i="22"/>
  <c r="CS9" i="22" s="1"/>
  <c r="DW9" i="22" s="1"/>
  <c r="FA9" i="22" s="1"/>
  <c r="GE9" i="22" s="1"/>
  <c r="BF9" i="22"/>
  <c r="BJ9" i="22"/>
  <c r="BL9" i="22"/>
  <c r="AV9" i="22"/>
  <c r="CM9" i="22" s="1"/>
  <c r="DQ9" i="22" s="1"/>
  <c r="EU9" i="22" s="1"/>
  <c r="FY9" i="22" s="1"/>
  <c r="BI9" i="22"/>
  <c r="BR9" i="22"/>
  <c r="AW9" i="22"/>
  <c r="BA9" i="22"/>
  <c r="CR9" i="22" s="1"/>
  <c r="DV9" i="22" s="1"/>
  <c r="EZ9" i="22" s="1"/>
  <c r="GD9" i="22" s="1"/>
  <c r="BE9" i="22"/>
  <c r="BH9" i="22"/>
  <c r="AR9" i="22"/>
  <c r="BC9" i="22"/>
  <c r="CT9" i="22" s="1"/>
  <c r="DX9" i="22" s="1"/>
  <c r="FB9" i="22" s="1"/>
  <c r="GF9" i="22" s="1"/>
  <c r="BM9" i="22"/>
  <c r="BQ9" i="22"/>
  <c r="AU9" i="22"/>
  <c r="AY9" i="22"/>
  <c r="CP9" i="22" s="1"/>
  <c r="DT9" i="22" s="1"/>
  <c r="EX9" i="22" s="1"/>
  <c r="GB9" i="22" s="1"/>
  <c r="BN15" i="22"/>
  <c r="AX15" i="22"/>
  <c r="BI15" i="22"/>
  <c r="AS15" i="22"/>
  <c r="BH15" i="22"/>
  <c r="BR15" i="22"/>
  <c r="BB15" i="22"/>
  <c r="BM15" i="22"/>
  <c r="AW15" i="22"/>
  <c r="BL15" i="22"/>
  <c r="AV15" i="22"/>
  <c r="BK15" i="22"/>
  <c r="AU15" i="22"/>
  <c r="BF15" i="22"/>
  <c r="BA15" i="22"/>
  <c r="AZ15" i="22"/>
  <c r="BG15" i="22"/>
  <c r="AT15" i="22"/>
  <c r="BT15" i="22"/>
  <c r="AR15" i="22"/>
  <c r="BC15" i="22"/>
  <c r="BQ15" i="22"/>
  <c r="BP15" i="22"/>
  <c r="BS15" i="22"/>
  <c r="AY15" i="22"/>
  <c r="BJ15" i="22"/>
  <c r="BE15" i="22"/>
  <c r="BD15" i="22"/>
  <c r="BO15" i="22"/>
  <c r="BB41" i="22"/>
  <c r="AX41" i="22"/>
  <c r="BC41" i="22"/>
  <c r="BI41" i="22"/>
  <c r="AV41" i="22"/>
  <c r="AW41" i="22"/>
  <c r="BF41" i="22"/>
  <c r="BP41" i="22"/>
  <c r="AU41" i="22"/>
  <c r="BM41" i="22"/>
  <c r="BG41" i="22"/>
  <c r="BS41" i="22"/>
  <c r="AS41" i="22"/>
  <c r="BJ41" i="22"/>
  <c r="AT41" i="22"/>
  <c r="BL41" i="22"/>
  <c r="BK41" i="22"/>
  <c r="BH41" i="22"/>
  <c r="BE41" i="22"/>
  <c r="AR41" i="22"/>
  <c r="AZ41" i="22"/>
  <c r="BD41" i="22"/>
  <c r="BT41" i="22"/>
  <c r="BQ41" i="22"/>
  <c r="BR41" i="22"/>
  <c r="BN41" i="22"/>
  <c r="BA41" i="22"/>
  <c r="BO41" i="22"/>
  <c r="AY41" i="22"/>
  <c r="BO20" i="21"/>
  <c r="BJ22" i="22"/>
  <c r="AS20" i="21"/>
  <c r="BO22" i="22"/>
  <c r="BI22" i="22"/>
  <c r="BF22" i="34"/>
  <c r="CW22" i="34" s="1"/>
  <c r="EA22" i="34" s="1"/>
  <c r="FE22" i="34" s="1"/>
  <c r="GI22" i="34" s="1"/>
  <c r="BO22" i="34"/>
  <c r="DF22" i="34" s="1"/>
  <c r="EJ22" i="34" s="1"/>
  <c r="FN22" i="34" s="1"/>
  <c r="GR22" i="34" s="1"/>
  <c r="BN47" i="22"/>
  <c r="BK47" i="22"/>
  <c r="AW49" i="22"/>
  <c r="BH49" i="22"/>
  <c r="BT49" i="21"/>
  <c r="AR49" i="21"/>
  <c r="BT47" i="21"/>
  <c r="BJ47" i="21"/>
  <c r="AZ20" i="21"/>
  <c r="AU22" i="22"/>
  <c r="BQ20" i="21"/>
  <c r="AV22" i="22"/>
  <c r="AX20" i="21"/>
  <c r="BG20" i="21"/>
  <c r="BF22" i="22"/>
  <c r="AZ47" i="21"/>
  <c r="AY47" i="21"/>
  <c r="BM49" i="22"/>
  <c r="AX49" i="22"/>
  <c r="BA49" i="21"/>
  <c r="BR47" i="21"/>
  <c r="AZ49" i="22"/>
  <c r="BM39" i="21"/>
  <c r="BR39" i="21"/>
  <c r="BN39" i="21"/>
  <c r="BJ39" i="21"/>
  <c r="AS39" i="21"/>
  <c r="AX39" i="21"/>
  <c r="AZ39" i="21"/>
  <c r="AU39" i="21"/>
  <c r="BD39" i="21"/>
  <c r="BS39" i="21"/>
  <c r="BG39" i="21"/>
  <c r="BO39" i="21"/>
  <c r="AV39" i="21"/>
  <c r="AR39" i="21"/>
  <c r="BI39" i="21"/>
  <c r="AW39" i="21"/>
  <c r="BF39" i="21"/>
  <c r="BK39" i="21"/>
  <c r="BH39" i="21"/>
  <c r="BL39" i="21"/>
  <c r="BQ39" i="21"/>
  <c r="AT39" i="21"/>
  <c r="BA39" i="21"/>
  <c r="BB39" i="21"/>
  <c r="BE39" i="21"/>
  <c r="AY39" i="21"/>
  <c r="BP39" i="21"/>
  <c r="BT39" i="21"/>
  <c r="BC39" i="21"/>
  <c r="BS14" i="21"/>
  <c r="BC14" i="21"/>
  <c r="BN14" i="21"/>
  <c r="AX14" i="21"/>
  <c r="BI14" i="21"/>
  <c r="AS14" i="21"/>
  <c r="AV14" i="21"/>
  <c r="BD14" i="21"/>
  <c r="BK14" i="21"/>
  <c r="AU14" i="21"/>
  <c r="BF14" i="21"/>
  <c r="BQ14" i="21"/>
  <c r="BA14" i="21"/>
  <c r="AZ14" i="21"/>
  <c r="AR14" i="21"/>
  <c r="BG14" i="21"/>
  <c r="BR14" i="21"/>
  <c r="BB14" i="21"/>
  <c r="BM14" i="21"/>
  <c r="AW14" i="21"/>
  <c r="BL14" i="21"/>
  <c r="BT14" i="21"/>
  <c r="BO14" i="21"/>
  <c r="BE14" i="21"/>
  <c r="AY14" i="21"/>
  <c r="BP14" i="21"/>
  <c r="BJ14" i="21"/>
  <c r="BH14" i="21"/>
  <c r="AT14" i="21"/>
  <c r="BS35" i="21"/>
  <c r="AY35" i="21"/>
  <c r="BA35" i="21"/>
  <c r="BM35" i="21"/>
  <c r="DD35" i="21" s="1"/>
  <c r="EH35" i="21" s="1"/>
  <c r="FL35" i="21" s="1"/>
  <c r="GP35" i="21" s="1"/>
  <c r="BI35" i="21"/>
  <c r="AT35" i="21"/>
  <c r="BJ35" i="21"/>
  <c r="BP35" i="21"/>
  <c r="DG35" i="21" s="1"/>
  <c r="EK35" i="21" s="1"/>
  <c r="FO35" i="21" s="1"/>
  <c r="GS35" i="21" s="1"/>
  <c r="BC35" i="21"/>
  <c r="BD35" i="21"/>
  <c r="BG35" i="21"/>
  <c r="BT35" i="21"/>
  <c r="DK35" i="21" s="1"/>
  <c r="EO35" i="21" s="1"/>
  <c r="FS35" i="21" s="1"/>
  <c r="GW35" i="21" s="1"/>
  <c r="BE35" i="21"/>
  <c r="BQ35" i="21"/>
  <c r="BB35" i="21"/>
  <c r="BR35" i="21"/>
  <c r="DI35" i="21" s="1"/>
  <c r="EM35" i="21" s="1"/>
  <c r="FQ35" i="21" s="1"/>
  <c r="GU35" i="21" s="1"/>
  <c r="AV35" i="21"/>
  <c r="BL35" i="21"/>
  <c r="AZ35" i="21"/>
  <c r="AU35" i="21"/>
  <c r="CL35" i="21" s="1"/>
  <c r="DP35" i="21" s="1"/>
  <c r="ET35" i="21" s="1"/>
  <c r="FX35" i="21" s="1"/>
  <c r="BK35" i="21"/>
  <c r="BN35" i="21"/>
  <c r="AX35" i="21"/>
  <c r="AS35" i="21"/>
  <c r="CJ35" i="21" s="1"/>
  <c r="DN35" i="21" s="1"/>
  <c r="ER35" i="21" s="1"/>
  <c r="FV35" i="21" s="1"/>
  <c r="BF35" i="21"/>
  <c r="BO35" i="21"/>
  <c r="AW35" i="21"/>
  <c r="AR35" i="21"/>
  <c r="CI35" i="21" s="1"/>
  <c r="DM35" i="21" s="1"/>
  <c r="EQ35" i="21" s="1"/>
  <c r="FU35" i="21" s="1"/>
  <c r="BH35" i="21"/>
  <c r="BL9" i="21"/>
  <c r="AV9" i="21"/>
  <c r="BE9" i="21"/>
  <c r="BN9" i="21"/>
  <c r="AS9" i="21"/>
  <c r="BB9" i="21"/>
  <c r="BF9" i="21"/>
  <c r="BT9" i="21"/>
  <c r="AZ9" i="21"/>
  <c r="AY9" i="21"/>
  <c r="BC9" i="21"/>
  <c r="BG9" i="21"/>
  <c r="BA9" i="21"/>
  <c r="BP9" i="21"/>
  <c r="AR9" i="21"/>
  <c r="AT9" i="21"/>
  <c r="AX9" i="21"/>
  <c r="AW9" i="21"/>
  <c r="AU9" i="21"/>
  <c r="BH9" i="21"/>
  <c r="BO9" i="21"/>
  <c r="BS9" i="21"/>
  <c r="BR9" i="21"/>
  <c r="BQ9" i="21"/>
  <c r="BD9" i="21"/>
  <c r="BJ9" i="21"/>
  <c r="BI9" i="21"/>
  <c r="BM9" i="21"/>
  <c r="BK9" i="21"/>
  <c r="BG19" i="21"/>
  <c r="BR19" i="21"/>
  <c r="AT19" i="21"/>
  <c r="BP19" i="21"/>
  <c r="BE19" i="21"/>
  <c r="AV19" i="21"/>
  <c r="BN19" i="21"/>
  <c r="BC19" i="21"/>
  <c r="BJ19" i="21"/>
  <c r="AS19" i="21"/>
  <c r="AW19" i="21"/>
  <c r="BS19" i="21"/>
  <c r="AY19" i="21"/>
  <c r="BF19" i="21"/>
  <c r="BH19" i="21"/>
  <c r="BT19" i="21"/>
  <c r="BO19" i="21"/>
  <c r="AU19" i="21"/>
  <c r="BQ19" i="21"/>
  <c r="AR19" i="21"/>
  <c r="BD19" i="21"/>
  <c r="BK19" i="21"/>
  <c r="BA19" i="21"/>
  <c r="BM19" i="21"/>
  <c r="AZ19" i="21"/>
  <c r="BI19" i="21"/>
  <c r="BL19" i="21"/>
  <c r="BB19" i="21"/>
  <c r="AX19" i="21"/>
  <c r="AX42" i="21"/>
  <c r="AY42" i="21"/>
  <c r="BO42" i="21"/>
  <c r="BL42" i="21"/>
  <c r="AU42" i="21"/>
  <c r="BP42" i="21"/>
  <c r="BA42" i="21"/>
  <c r="BK42" i="21"/>
  <c r="AR42" i="21"/>
  <c r="AW42" i="21"/>
  <c r="AS42" i="21"/>
  <c r="BF42" i="21"/>
  <c r="AZ42" i="21"/>
  <c r="BH42" i="21"/>
  <c r="BM42" i="21"/>
  <c r="BS42" i="21"/>
  <c r="AV42" i="21"/>
  <c r="BB42" i="21"/>
  <c r="BD42" i="21"/>
  <c r="AT42" i="21"/>
  <c r="BR42" i="21"/>
  <c r="BI42" i="21"/>
  <c r="BE42" i="21"/>
  <c r="BG42" i="21"/>
  <c r="BT42" i="21"/>
  <c r="BQ42" i="21"/>
  <c r="BJ42" i="21"/>
  <c r="BC42" i="21"/>
  <c r="BN42" i="21"/>
  <c r="EW12" i="21"/>
  <c r="FK12" i="21"/>
  <c r="FE12" i="21"/>
  <c r="EY12" i="21"/>
  <c r="FI12" i="21"/>
  <c r="GM12" i="21" s="1"/>
  <c r="ES12" i="21"/>
  <c r="FW12" i="21" s="1"/>
  <c r="FM12" i="21"/>
  <c r="EQ12" i="21"/>
  <c r="FG12" i="21"/>
  <c r="EU12" i="21"/>
  <c r="FO12" i="21"/>
  <c r="FC12" i="21"/>
  <c r="FS12" i="21"/>
  <c r="FJ12" i="21"/>
  <c r="GN12" i="21" s="1"/>
  <c r="ET12" i="21"/>
  <c r="FL12" i="21"/>
  <c r="FR12" i="21"/>
  <c r="GV12" i="21" s="1"/>
  <c r="FB12" i="21"/>
  <c r="FP12" i="21"/>
  <c r="FH12" i="21"/>
  <c r="GL12" i="21" s="1"/>
  <c r="FA12" i="21"/>
  <c r="GE12" i="21" s="1"/>
  <c r="FD12" i="21"/>
  <c r="FN12" i="21"/>
  <c r="EZ12" i="21"/>
  <c r="GD12" i="21" s="1"/>
  <c r="FF12" i="21"/>
  <c r="EV12" i="21"/>
  <c r="FQ12" i="21"/>
  <c r="EX12" i="21"/>
  <c r="ER12" i="21"/>
  <c r="BE41" i="21"/>
  <c r="BK41" i="21"/>
  <c r="AX41" i="21"/>
  <c r="BB41" i="21"/>
  <c r="BI41" i="21"/>
  <c r="AR41" i="21"/>
  <c r="BO41" i="21"/>
  <c r="BR41" i="21"/>
  <c r="BS41" i="21"/>
  <c r="AY41" i="21"/>
  <c r="BA41" i="21"/>
  <c r="BL41" i="21"/>
  <c r="BM41" i="21"/>
  <c r="BF41" i="21"/>
  <c r="AW41" i="21"/>
  <c r="BP41" i="21"/>
  <c r="BQ41" i="21"/>
  <c r="AT41" i="21"/>
  <c r="BC41" i="21"/>
  <c r="BD41" i="21"/>
  <c r="BG41" i="21"/>
  <c r="BT41" i="21"/>
  <c r="BN41" i="21"/>
  <c r="BH41" i="21"/>
  <c r="BJ41" i="21"/>
  <c r="AS41" i="21"/>
  <c r="AV41" i="21"/>
  <c r="AZ41" i="21"/>
  <c r="AU41" i="21"/>
  <c r="BQ15" i="21"/>
  <c r="BA15" i="21"/>
  <c r="BP15" i="21"/>
  <c r="AZ15" i="21"/>
  <c r="BO15" i="21"/>
  <c r="AY15" i="21"/>
  <c r="BF15" i="21"/>
  <c r="AX15" i="21"/>
  <c r="BM15" i="21"/>
  <c r="AW15" i="21"/>
  <c r="BL15" i="21"/>
  <c r="AV15" i="21"/>
  <c r="BK15" i="21"/>
  <c r="AU15" i="21"/>
  <c r="BR15" i="21"/>
  <c r="BI15" i="21"/>
  <c r="AS15" i="21"/>
  <c r="BH15" i="21"/>
  <c r="AR15" i="21"/>
  <c r="BG15" i="21"/>
  <c r="BJ15" i="21"/>
  <c r="BB15" i="21"/>
  <c r="BE15" i="21"/>
  <c r="BT15" i="21"/>
  <c r="BD15" i="21"/>
  <c r="BS15" i="21"/>
  <c r="BC15" i="21"/>
  <c r="AT15" i="21"/>
  <c r="BN15" i="21"/>
  <c r="BR5" i="34"/>
  <c r="BB5" i="34"/>
  <c r="BP5" i="34"/>
  <c r="AZ5" i="34"/>
  <c r="BG5" i="34"/>
  <c r="AW5" i="34"/>
  <c r="BK5" i="34"/>
  <c r="AS5" i="34"/>
  <c r="BN5" i="34"/>
  <c r="AX5" i="34"/>
  <c r="BL5" i="34"/>
  <c r="AV5" i="34"/>
  <c r="AY5" i="34"/>
  <c r="BQ5" i="34"/>
  <c r="BC5" i="34"/>
  <c r="BJ5" i="34"/>
  <c r="AT5" i="34"/>
  <c r="BH5" i="34"/>
  <c r="AR5" i="34"/>
  <c r="BM5" i="34"/>
  <c r="BA5" i="34"/>
  <c r="AU5" i="34"/>
  <c r="BF5" i="34"/>
  <c r="BT5" i="34"/>
  <c r="BD5" i="34"/>
  <c r="BO5" i="34"/>
  <c r="BE5" i="34"/>
  <c r="BS5" i="34"/>
  <c r="BI5" i="34"/>
  <c r="EV13" i="34"/>
  <c r="FP13" i="34"/>
  <c r="EX13" i="34"/>
  <c r="GB13" i="34" s="1"/>
  <c r="FN13" i="34"/>
  <c r="FJ13" i="34"/>
  <c r="ER13" i="34"/>
  <c r="FV13" i="34" s="1"/>
  <c r="FR13" i="34"/>
  <c r="EZ13" i="34"/>
  <c r="GD13" i="34" s="1"/>
  <c r="FB13" i="34"/>
  <c r="FH13" i="34"/>
  <c r="FF13" i="34"/>
  <c r="ET13" i="34"/>
  <c r="FL13" i="34"/>
  <c r="FK13" i="34"/>
  <c r="FG13" i="34"/>
  <c r="FA13" i="34"/>
  <c r="ES13" i="34"/>
  <c r="FD13" i="34"/>
  <c r="GH13" i="34" s="1"/>
  <c r="FO13" i="34"/>
  <c r="FM13" i="34"/>
  <c r="FS13" i="34"/>
  <c r="GW13" i="34" s="1"/>
  <c r="EY13" i="34"/>
  <c r="GC13" i="34" s="1"/>
  <c r="EW13" i="34"/>
  <c r="FC13" i="34"/>
  <c r="GG13" i="34" s="1"/>
  <c r="EQ13" i="34"/>
  <c r="FI13" i="34"/>
  <c r="GM13" i="34" s="1"/>
  <c r="EU13" i="34"/>
  <c r="FQ13" i="34"/>
  <c r="FE13" i="34"/>
  <c r="BL22" i="34"/>
  <c r="DC22" i="34" s="1"/>
  <c r="EG22" i="34" s="1"/>
  <c r="FK22" i="34" s="1"/>
  <c r="GO22" i="34" s="1"/>
  <c r="BR22" i="34"/>
  <c r="DI22" i="34" s="1"/>
  <c r="EM22" i="34" s="1"/>
  <c r="FQ22" i="34" s="1"/>
  <c r="GU22" i="34" s="1"/>
  <c r="BE22" i="34"/>
  <c r="CV22" i="34" s="1"/>
  <c r="DZ22" i="34" s="1"/>
  <c r="FD22" i="34" s="1"/>
  <c r="GH22" i="34" s="1"/>
  <c r="AS22" i="34"/>
  <c r="CJ22" i="34" s="1"/>
  <c r="DN22" i="34" s="1"/>
  <c r="ER22" i="34" s="1"/>
  <c r="FV22" i="34" s="1"/>
  <c r="AZ22" i="34"/>
  <c r="CQ22" i="34" s="1"/>
  <c r="DU22" i="34" s="1"/>
  <c r="EY22" i="34" s="1"/>
  <c r="GC22" i="34" s="1"/>
  <c r="AT22" i="34"/>
  <c r="CK22" i="34" s="1"/>
  <c r="DO22" i="34" s="1"/>
  <c r="ES22" i="34" s="1"/>
  <c r="FW22" i="34" s="1"/>
  <c r="BG22" i="34"/>
  <c r="CX22" i="34" s="1"/>
  <c r="EB22" i="34" s="1"/>
  <c r="FF22" i="34" s="1"/>
  <c r="GJ22" i="34" s="1"/>
  <c r="AR22" i="34"/>
  <c r="CI22" i="34" s="1"/>
  <c r="DM22" i="34" s="1"/>
  <c r="EQ22" i="34" s="1"/>
  <c r="FU22" i="34" s="1"/>
  <c r="BK22" i="34"/>
  <c r="DB22" i="34" s="1"/>
  <c r="EF22" i="34" s="1"/>
  <c r="FJ22" i="34" s="1"/>
  <c r="GN22" i="34" s="1"/>
  <c r="BP22" i="34"/>
  <c r="DG22" i="34" s="1"/>
  <c r="EK22" i="34" s="1"/>
  <c r="FO22" i="34" s="1"/>
  <c r="GS22" i="34" s="1"/>
  <c r="BN22" i="34"/>
  <c r="DE22" i="34" s="1"/>
  <c r="EI22" i="34" s="1"/>
  <c r="FM22" i="34" s="1"/>
  <c r="GQ22" i="34" s="1"/>
  <c r="BC22" i="34"/>
  <c r="CT22" i="34" s="1"/>
  <c r="DX22" i="34" s="1"/>
  <c r="FB22" i="34" s="1"/>
  <c r="GF22" i="34" s="1"/>
  <c r="BD22" i="34"/>
  <c r="CU22" i="34" s="1"/>
  <c r="DY22" i="34" s="1"/>
  <c r="FC22" i="34" s="1"/>
  <c r="GG22" i="34" s="1"/>
  <c r="AX22" i="34"/>
  <c r="CO22" i="34" s="1"/>
  <c r="DS22" i="34" s="1"/>
  <c r="EW22" i="34" s="1"/>
  <c r="GA22" i="34" s="1"/>
  <c r="BI22" i="34"/>
  <c r="CZ22" i="34" s="1"/>
  <c r="ED22" i="34" s="1"/>
  <c r="FH22" i="34" s="1"/>
  <c r="GL22" i="34" s="1"/>
  <c r="BG12" i="34"/>
  <c r="BQ12" i="34"/>
  <c r="BA12" i="34"/>
  <c r="BL12" i="34"/>
  <c r="BH12" i="34"/>
  <c r="BR12" i="34"/>
  <c r="BJ12" i="34"/>
  <c r="BS12" i="34"/>
  <c r="BC12" i="34"/>
  <c r="BM12" i="34"/>
  <c r="AW12" i="34"/>
  <c r="BD12" i="34"/>
  <c r="AZ12" i="34"/>
  <c r="BB12" i="34"/>
  <c r="AT12" i="34"/>
  <c r="BO12" i="34"/>
  <c r="AY12" i="34"/>
  <c r="BI12" i="34"/>
  <c r="AS12" i="34"/>
  <c r="AV12" i="34"/>
  <c r="AR12" i="34"/>
  <c r="BN12" i="34"/>
  <c r="BK12" i="34"/>
  <c r="AU12" i="34"/>
  <c r="BE12" i="34"/>
  <c r="BT12" i="34"/>
  <c r="BP12" i="34"/>
  <c r="BF12" i="34"/>
  <c r="AX12" i="34"/>
  <c r="BG9" i="34"/>
  <c r="BR9" i="34"/>
  <c r="AW9" i="34"/>
  <c r="BE9" i="34"/>
  <c r="BD9" i="34"/>
  <c r="BT9" i="34"/>
  <c r="BF9" i="34"/>
  <c r="BK9" i="34"/>
  <c r="BM9" i="34"/>
  <c r="BP9" i="34"/>
  <c r="BN9" i="34"/>
  <c r="BI9" i="34"/>
  <c r="BC9" i="34"/>
  <c r="BH9" i="34"/>
  <c r="BJ9" i="34"/>
  <c r="AS9" i="34"/>
  <c r="AX9" i="34"/>
  <c r="BS9" i="34"/>
  <c r="AY9" i="34"/>
  <c r="BB9" i="34"/>
  <c r="AZ9" i="34"/>
  <c r="BL9" i="34"/>
  <c r="BQ9" i="34"/>
  <c r="BO9" i="34"/>
  <c r="AU9" i="34"/>
  <c r="AR9" i="34"/>
  <c r="AT9" i="34"/>
  <c r="BA9" i="34"/>
  <c r="AV9" i="34"/>
  <c r="AW22" i="34"/>
  <c r="CN22" i="34" s="1"/>
  <c r="DR22" i="34" s="1"/>
  <c r="EV22" i="34" s="1"/>
  <c r="FZ22" i="34" s="1"/>
  <c r="BF47" i="21"/>
  <c r="AT49" i="21"/>
  <c r="AW22" i="21"/>
  <c r="CN22" i="21" s="1"/>
  <c r="DR22" i="21" s="1"/>
  <c r="EV22" i="21" s="1"/>
  <c r="FZ22" i="21" s="1"/>
  <c r="BI20" i="21"/>
  <c r="AT20" i="21"/>
  <c r="BC20" i="21"/>
  <c r="BP20" i="21"/>
  <c r="AV22" i="34"/>
  <c r="CM22" i="34" s="1"/>
  <c r="DQ22" i="34" s="1"/>
  <c r="EU22" i="34" s="1"/>
  <c r="FY22" i="34" s="1"/>
  <c r="BM22" i="34"/>
  <c r="DD22" i="34" s="1"/>
  <c r="EH22" i="34" s="1"/>
  <c r="FL22" i="34" s="1"/>
  <c r="GP22" i="34" s="1"/>
  <c r="BP47" i="21"/>
  <c r="BR49" i="21"/>
  <c r="DI49" i="21" s="1"/>
  <c r="EM49" i="21" s="1"/>
  <c r="FQ49" i="21" s="1"/>
  <c r="GU49" i="21" s="1"/>
  <c r="BF49" i="21"/>
  <c r="AT32" i="22"/>
  <c r="CK32" i="22" s="1"/>
  <c r="DO32" i="22" s="1"/>
  <c r="ES32" i="22" s="1"/>
  <c r="FW32" i="22" s="1"/>
  <c r="BP32" i="22"/>
  <c r="DG32" i="22" s="1"/>
  <c r="EK32" i="22" s="1"/>
  <c r="FO32" i="22" s="1"/>
  <c r="GS32" i="22" s="1"/>
  <c r="BD32" i="22"/>
  <c r="CU32" i="22" s="1"/>
  <c r="DY32" i="22" s="1"/>
  <c r="FC32" i="22" s="1"/>
  <c r="GG32" i="22" s="1"/>
  <c r="BT32" i="22"/>
  <c r="DK32" i="22" s="1"/>
  <c r="EO32" i="22" s="1"/>
  <c r="FS32" i="22" s="1"/>
  <c r="GW32" i="22" s="1"/>
  <c r="AZ32" i="22"/>
  <c r="CQ32" i="22" s="1"/>
  <c r="DU32" i="22" s="1"/>
  <c r="EY32" i="22" s="1"/>
  <c r="GC32" i="22" s="1"/>
  <c r="BF32" i="22"/>
  <c r="CW32" i="22" s="1"/>
  <c r="EA32" i="22" s="1"/>
  <c r="FE32" i="22" s="1"/>
  <c r="GI32" i="22" s="1"/>
  <c r="BH32" i="22"/>
  <c r="CY32" i="22" s="1"/>
  <c r="EC32" i="22" s="1"/>
  <c r="FG32" i="22" s="1"/>
  <c r="GK32" i="22" s="1"/>
  <c r="AV32" i="22"/>
  <c r="CM32" i="22" s="1"/>
  <c r="DQ32" i="22" s="1"/>
  <c r="EU32" i="22" s="1"/>
  <c r="FY32" i="22" s="1"/>
  <c r="BS32" i="22"/>
  <c r="DJ32" i="22" s="1"/>
  <c r="EN32" i="22" s="1"/>
  <c r="FR32" i="22" s="1"/>
  <c r="GV32" i="22" s="1"/>
  <c r="BE32" i="22"/>
  <c r="CV32" i="22" s="1"/>
  <c r="DZ32" i="22" s="1"/>
  <c r="FD32" i="22" s="1"/>
  <c r="GH32" i="22" s="1"/>
  <c r="BR32" i="22"/>
  <c r="DI32" i="22" s="1"/>
  <c r="EM32" i="22" s="1"/>
  <c r="FQ32" i="22" s="1"/>
  <c r="GU32" i="22" s="1"/>
  <c r="AU32" i="22"/>
  <c r="CL32" i="22" s="1"/>
  <c r="DP32" i="22" s="1"/>
  <c r="ET32" i="22" s="1"/>
  <c r="FX32" i="22" s="1"/>
  <c r="BB32" i="22"/>
  <c r="CS32" i="22" s="1"/>
  <c r="DW32" i="22" s="1"/>
  <c r="FA32" i="22" s="1"/>
  <c r="GE32" i="22" s="1"/>
  <c r="BK32" i="22"/>
  <c r="DB32" i="22" s="1"/>
  <c r="EF32" i="22" s="1"/>
  <c r="FJ32" i="22" s="1"/>
  <c r="GN32" i="22" s="1"/>
  <c r="BA32" i="22"/>
  <c r="CR32" i="22" s="1"/>
  <c r="DV32" i="22" s="1"/>
  <c r="EZ32" i="22" s="1"/>
  <c r="GD32" i="22" s="1"/>
  <c r="BI32" i="22"/>
  <c r="CZ32" i="22" s="1"/>
  <c r="ED32" i="22" s="1"/>
  <c r="FH32" i="22" s="1"/>
  <c r="GL32" i="22" s="1"/>
  <c r="BQ32" i="22"/>
  <c r="DH32" i="22" s="1"/>
  <c r="EL32" i="22" s="1"/>
  <c r="FP32" i="22" s="1"/>
  <c r="GT32" i="22" s="1"/>
  <c r="AY32" i="22"/>
  <c r="CP32" i="22" s="1"/>
  <c r="DT32" i="22" s="1"/>
  <c r="EX32" i="22" s="1"/>
  <c r="GB32" i="22" s="1"/>
  <c r="AX32" i="22"/>
  <c r="CO32" i="22" s="1"/>
  <c r="DS32" i="22" s="1"/>
  <c r="EW32" i="22" s="1"/>
  <c r="GA32" i="22" s="1"/>
  <c r="BL32" i="22"/>
  <c r="DC32" i="22" s="1"/>
  <c r="EG32" i="22" s="1"/>
  <c r="FK32" i="22" s="1"/>
  <c r="GO32" i="22" s="1"/>
  <c r="BC32" i="22"/>
  <c r="CT32" i="22" s="1"/>
  <c r="DX32" i="22" s="1"/>
  <c r="FB32" i="22" s="1"/>
  <c r="GF32" i="22" s="1"/>
  <c r="BM32" i="22"/>
  <c r="DD32" i="22" s="1"/>
  <c r="EH32" i="22" s="1"/>
  <c r="FL32" i="22" s="1"/>
  <c r="GP32" i="22" s="1"/>
  <c r="AR32" i="22"/>
  <c r="CI32" i="22" s="1"/>
  <c r="DM32" i="22" s="1"/>
  <c r="EQ32" i="22" s="1"/>
  <c r="FU32" i="22" s="1"/>
  <c r="BN32" i="22"/>
  <c r="DE32" i="22" s="1"/>
  <c r="EI32" i="22" s="1"/>
  <c r="FM32" i="22" s="1"/>
  <c r="GQ32" i="22" s="1"/>
  <c r="BO32" i="22"/>
  <c r="DF32" i="22" s="1"/>
  <c r="EJ32" i="22" s="1"/>
  <c r="FN32" i="22" s="1"/>
  <c r="GR32" i="22" s="1"/>
  <c r="AW32" i="22"/>
  <c r="CN32" i="22" s="1"/>
  <c r="DR32" i="22" s="1"/>
  <c r="EV32" i="22" s="1"/>
  <c r="FZ32" i="22" s="1"/>
  <c r="AS32" i="22"/>
  <c r="CJ32" i="22" s="1"/>
  <c r="DN32" i="22" s="1"/>
  <c r="ER32" i="22" s="1"/>
  <c r="FV32" i="22" s="1"/>
  <c r="BG32" i="22"/>
  <c r="CX32" i="22" s="1"/>
  <c r="EB32" i="22" s="1"/>
  <c r="FF32" i="22" s="1"/>
  <c r="GJ32" i="22" s="1"/>
  <c r="BJ32" i="22"/>
  <c r="DA32" i="22" s="1"/>
  <c r="EE32" i="22" s="1"/>
  <c r="FI32" i="22" s="1"/>
  <c r="GM32" i="22" s="1"/>
  <c r="BH48" i="22"/>
  <c r="AT48" i="22"/>
  <c r="BM48" i="22"/>
  <c r="AU48" i="22"/>
  <c r="AZ48" i="22"/>
  <c r="BG48" i="22"/>
  <c r="BF48" i="22"/>
  <c r="AX48" i="22"/>
  <c r="BN48" i="22"/>
  <c r="BA48" i="22"/>
  <c r="AV48" i="22"/>
  <c r="BK48" i="22"/>
  <c r="BP48" i="22"/>
  <c r="BJ48" i="22"/>
  <c r="AY48" i="22"/>
  <c r="BI48" i="22"/>
  <c r="BE48" i="22"/>
  <c r="BC48" i="22"/>
  <c r="BB48" i="22"/>
  <c r="AW48" i="22"/>
  <c r="AR48" i="22"/>
  <c r="BQ48" i="22"/>
  <c r="BO48" i="22"/>
  <c r="AS48" i="22"/>
  <c r="BD48" i="22"/>
  <c r="BL48" i="22"/>
  <c r="BS48" i="22"/>
  <c r="BT48" i="22"/>
  <c r="BR48" i="22"/>
  <c r="AU42" i="22"/>
  <c r="BD42" i="22"/>
  <c r="BB42" i="22"/>
  <c r="BK42" i="22"/>
  <c r="BA42" i="22"/>
  <c r="BO42" i="22"/>
  <c r="AV42" i="22"/>
  <c r="BM42" i="22"/>
  <c r="AT42" i="22"/>
  <c r="BT42" i="22"/>
  <c r="BJ42" i="22"/>
  <c r="AX42" i="22"/>
  <c r="BH42" i="22"/>
  <c r="AS42" i="22"/>
  <c r="BR42" i="22"/>
  <c r="AW42" i="22"/>
  <c r="BI42" i="22"/>
  <c r="BF42" i="22"/>
  <c r="BP42" i="22"/>
  <c r="BS42" i="22"/>
  <c r="BE42" i="22"/>
  <c r="AY42" i="22"/>
  <c r="BC42" i="22"/>
  <c r="AR42" i="22"/>
  <c r="BN42" i="22"/>
  <c r="BG42" i="22"/>
  <c r="BL42" i="22"/>
  <c r="BQ42" i="22"/>
  <c r="AZ42" i="22"/>
  <c r="CF46" i="22"/>
  <c r="CF20" i="22"/>
  <c r="CF47" i="22"/>
  <c r="CF6" i="22"/>
  <c r="CF19" i="22"/>
  <c r="BK36" i="22"/>
  <c r="AU36" i="22"/>
  <c r="BH36" i="22"/>
  <c r="AY36" i="22"/>
  <c r="AS36" i="22"/>
  <c r="BB36" i="22"/>
  <c r="BP36" i="22"/>
  <c r="BE36" i="22"/>
  <c r="BR36" i="22"/>
  <c r="BO36" i="22"/>
  <c r="BJ36" i="22"/>
  <c r="BM36" i="22"/>
  <c r="AR36" i="22"/>
  <c r="BN36" i="22"/>
  <c r="BD36" i="22"/>
  <c r="BL36" i="22"/>
  <c r="BT36" i="22"/>
  <c r="BG36" i="22"/>
  <c r="AW36" i="22"/>
  <c r="BS36" i="22"/>
  <c r="BQ36" i="22"/>
  <c r="AZ36" i="22"/>
  <c r="AT36" i="22"/>
  <c r="BA36" i="22"/>
  <c r="BI36" i="22"/>
  <c r="AX36" i="22"/>
  <c r="AV36" i="22"/>
  <c r="BC36" i="22"/>
  <c r="BF36" i="22"/>
  <c r="FE13" i="22"/>
  <c r="EV13" i="22"/>
  <c r="FL13" i="22"/>
  <c r="EZ13" i="22"/>
  <c r="FP13" i="22"/>
  <c r="FD13" i="22"/>
  <c r="ER13" i="22"/>
  <c r="FH13" i="22"/>
  <c r="ES13" i="22"/>
  <c r="FK13" i="22"/>
  <c r="EU13" i="22"/>
  <c r="FJ13" i="22"/>
  <c r="ET13" i="22"/>
  <c r="FS13" i="22"/>
  <c r="FC13" i="22"/>
  <c r="FR13" i="22"/>
  <c r="FB13" i="22"/>
  <c r="FI13" i="22"/>
  <c r="FO13" i="22"/>
  <c r="EY13" i="22"/>
  <c r="FN13" i="22"/>
  <c r="EX13" i="22"/>
  <c r="FQ13" i="22"/>
  <c r="FG13" i="22"/>
  <c r="EQ13" i="22"/>
  <c r="FM13" i="22"/>
  <c r="FF13" i="22"/>
  <c r="FA13" i="22"/>
  <c r="EW13" i="22"/>
  <c r="CF36" i="22"/>
  <c r="CF48" i="22"/>
  <c r="CF35" i="22"/>
  <c r="CF33" i="22"/>
  <c r="CF38" i="22"/>
  <c r="CF34" i="22"/>
  <c r="CF49" i="22"/>
  <c r="CF37" i="22"/>
  <c r="BJ20" i="22"/>
  <c r="BO20" i="22"/>
  <c r="BI20" i="22"/>
  <c r="BP20" i="22"/>
  <c r="BR20" i="21"/>
  <c r="BH47" i="22"/>
  <c r="AS47" i="22"/>
  <c r="BD47" i="22"/>
  <c r="BB49" i="22"/>
  <c r="BP49" i="21"/>
  <c r="BL49" i="21"/>
  <c r="BK47" i="21"/>
  <c r="BB49" i="21"/>
  <c r="BF20" i="22"/>
  <c r="AV47" i="21"/>
  <c r="BM47" i="21"/>
  <c r="AU49" i="22"/>
  <c r="BG47" i="22"/>
  <c r="BC49" i="21"/>
  <c r="BM49" i="21"/>
  <c r="BN47" i="21"/>
  <c r="BR6" i="21"/>
  <c r="BQ6" i="21"/>
  <c r="BA6" i="21"/>
  <c r="BP6" i="21"/>
  <c r="AZ6" i="21"/>
  <c r="BO6" i="21"/>
  <c r="AY6" i="21"/>
  <c r="AX6" i="21"/>
  <c r="AT6" i="21"/>
  <c r="AW6" i="21"/>
  <c r="BH6" i="21"/>
  <c r="BS6" i="21"/>
  <c r="AU6" i="21"/>
  <c r="BM6" i="21"/>
  <c r="AS6" i="21"/>
  <c r="BD6" i="21"/>
  <c r="BK6" i="21"/>
  <c r="BN6" i="21"/>
  <c r="BJ6" i="21"/>
  <c r="BI6" i="21"/>
  <c r="BT6" i="21"/>
  <c r="AV6" i="21"/>
  <c r="BG6" i="21"/>
  <c r="BF6" i="21"/>
  <c r="BB6" i="21"/>
  <c r="BE6" i="21"/>
  <c r="BL6" i="21"/>
  <c r="AR6" i="21"/>
  <c r="BC6" i="21"/>
  <c r="BG7" i="21"/>
  <c r="BR7" i="21"/>
  <c r="BB7" i="21"/>
  <c r="BM7" i="21"/>
  <c r="AW7" i="21"/>
  <c r="BL7" i="21"/>
  <c r="AV7" i="21"/>
  <c r="BS7" i="21"/>
  <c r="BC7" i="21"/>
  <c r="BN7" i="21"/>
  <c r="AX7" i="21"/>
  <c r="BI7" i="21"/>
  <c r="AS7" i="21"/>
  <c r="BH7" i="21"/>
  <c r="AR7" i="21"/>
  <c r="BO7" i="21"/>
  <c r="AY7" i="21"/>
  <c r="BJ7" i="21"/>
  <c r="AT7" i="21"/>
  <c r="BE7" i="21"/>
  <c r="BT7" i="21"/>
  <c r="BD7" i="21"/>
  <c r="BK7" i="21"/>
  <c r="AU7" i="21"/>
  <c r="BF7" i="21"/>
  <c r="BQ7" i="21"/>
  <c r="BA7" i="21"/>
  <c r="BP7" i="21"/>
  <c r="AZ7" i="21"/>
  <c r="AS21" i="21"/>
  <c r="AU21" i="21"/>
  <c r="AW21" i="21"/>
  <c r="BT21" i="21"/>
  <c r="BG21" i="21"/>
  <c r="AZ21" i="21"/>
  <c r="BF21" i="21"/>
  <c r="BI21" i="21"/>
  <c r="BK21" i="21"/>
  <c r="BM21" i="21"/>
  <c r="BC21" i="21"/>
  <c r="BE21" i="21"/>
  <c r="AX21" i="21"/>
  <c r="BP21" i="21"/>
  <c r="AR21" i="21"/>
  <c r="BN21" i="21"/>
  <c r="AV21" i="21"/>
  <c r="BB21" i="21"/>
  <c r="BS21" i="21"/>
  <c r="AT21" i="21"/>
  <c r="AY21" i="21"/>
  <c r="BA21" i="21"/>
  <c r="BH21" i="21"/>
  <c r="BL21" i="21"/>
  <c r="BR21" i="21"/>
  <c r="BD21" i="21"/>
  <c r="BJ21" i="21"/>
  <c r="BO21" i="21"/>
  <c r="BQ21" i="21"/>
  <c r="BE43" i="21"/>
  <c r="BN43" i="21"/>
  <c r="AT43" i="21"/>
  <c r="AU43" i="21"/>
  <c r="BL43" i="21"/>
  <c r="AS43" i="21"/>
  <c r="BA43" i="21"/>
  <c r="BB43" i="21"/>
  <c r="AV43" i="21"/>
  <c r="AY43" i="21"/>
  <c r="BG43" i="21"/>
  <c r="BT43" i="21"/>
  <c r="AX43" i="21"/>
  <c r="AZ43" i="21"/>
  <c r="BR43" i="21"/>
  <c r="BI43" i="21"/>
  <c r="BQ43" i="21"/>
  <c r="BS43" i="21"/>
  <c r="BF43" i="21"/>
  <c r="BD43" i="21"/>
  <c r="BC43" i="21"/>
  <c r="BJ43" i="21"/>
  <c r="AR43" i="21"/>
  <c r="AW43" i="21"/>
  <c r="BK43" i="21"/>
  <c r="BH43" i="21"/>
  <c r="BM43" i="21"/>
  <c r="BP43" i="21"/>
  <c r="BO43" i="21"/>
  <c r="CF47" i="21"/>
  <c r="CU47" i="21" s="1"/>
  <c r="DY47" i="21" s="1"/>
  <c r="FC47" i="21" s="1"/>
  <c r="GG47" i="21" s="1"/>
  <c r="CF20" i="21"/>
  <c r="CF46" i="21"/>
  <c r="CF19" i="21"/>
  <c r="CF6" i="21"/>
  <c r="BD40" i="21"/>
  <c r="AS40" i="21"/>
  <c r="BR40" i="21"/>
  <c r="BC40" i="21"/>
  <c r="BN40" i="21"/>
  <c r="AU40" i="21"/>
  <c r="AZ40" i="21"/>
  <c r="BQ40" i="21"/>
  <c r="BE40" i="21"/>
  <c r="BM40" i="21"/>
  <c r="AW40" i="21"/>
  <c r="BL40" i="21"/>
  <c r="BJ40" i="21"/>
  <c r="AR40" i="21"/>
  <c r="AV40" i="21"/>
  <c r="BS40" i="21"/>
  <c r="AT40" i="21"/>
  <c r="AY40" i="21"/>
  <c r="BB40" i="21"/>
  <c r="BG40" i="21"/>
  <c r="AX40" i="21"/>
  <c r="BI40" i="21"/>
  <c r="BA40" i="21"/>
  <c r="BO40" i="21"/>
  <c r="BK40" i="21"/>
  <c r="BH40" i="21"/>
  <c r="BF40" i="21"/>
  <c r="BT40" i="21"/>
  <c r="BP40" i="21"/>
  <c r="BE24" i="21"/>
  <c r="BT24" i="21"/>
  <c r="BD24" i="21"/>
  <c r="BS24" i="21"/>
  <c r="BC24" i="21"/>
  <c r="BN24" i="21"/>
  <c r="AX24" i="21"/>
  <c r="BQ24" i="21"/>
  <c r="AU24" i="21"/>
  <c r="BM24" i="21"/>
  <c r="AS24" i="21"/>
  <c r="AZ24" i="21"/>
  <c r="BK24" i="21"/>
  <c r="BR24" i="21"/>
  <c r="AT24" i="21"/>
  <c r="BI24" i="21"/>
  <c r="BP24" i="21"/>
  <c r="AV24" i="21"/>
  <c r="BG24" i="21"/>
  <c r="BJ24" i="21"/>
  <c r="BA24" i="21"/>
  <c r="BL24" i="21"/>
  <c r="AR24" i="21"/>
  <c r="AY24" i="21"/>
  <c r="BF24" i="21"/>
  <c r="AW24" i="21"/>
  <c r="BH24" i="21"/>
  <c r="BO24" i="21"/>
  <c r="BB24" i="21"/>
  <c r="BM48" i="21"/>
  <c r="AV48" i="21"/>
  <c r="BP48" i="21"/>
  <c r="AW48" i="21"/>
  <c r="BR48" i="21"/>
  <c r="BC48" i="21"/>
  <c r="BN48" i="21"/>
  <c r="AR48" i="21"/>
  <c r="BO48" i="21"/>
  <c r="AZ48" i="21"/>
  <c r="AY48" i="21"/>
  <c r="AT48" i="21"/>
  <c r="BL48" i="21"/>
  <c r="BT48" i="21"/>
  <c r="BE48" i="21"/>
  <c r="BB48" i="21"/>
  <c r="BH48" i="21"/>
  <c r="BF48" i="21"/>
  <c r="BG48" i="21"/>
  <c r="AX48" i="21"/>
  <c r="BA48" i="21"/>
  <c r="BQ48" i="21"/>
  <c r="BJ48" i="21"/>
  <c r="BD48" i="21"/>
  <c r="BK48" i="21"/>
  <c r="BS48" i="21"/>
  <c r="BI48" i="21"/>
  <c r="AU48" i="21"/>
  <c r="AS48" i="21"/>
  <c r="BT20" i="21"/>
  <c r="BN20" i="21"/>
  <c r="AV20" i="21"/>
  <c r="BK20" i="21"/>
  <c r="BH22" i="34"/>
  <c r="CY22" i="34" s="1"/>
  <c r="EC22" i="34" s="1"/>
  <c r="FG22" i="34" s="1"/>
  <c r="GK22" i="34" s="1"/>
  <c r="BM19" i="34"/>
  <c r="BL19" i="34"/>
  <c r="BO19" i="34"/>
  <c r="BF19" i="34"/>
  <c r="AU19" i="34"/>
  <c r="BJ19" i="34"/>
  <c r="BK19" i="34"/>
  <c r="BR19" i="34"/>
  <c r="AY19" i="34"/>
  <c r="AX19" i="34"/>
  <c r="BS19" i="34"/>
  <c r="AR19" i="34"/>
  <c r="AS19" i="34"/>
  <c r="AZ19" i="34"/>
  <c r="BC19" i="34"/>
  <c r="BN19" i="34"/>
  <c r="BI19" i="34"/>
  <c r="BD19" i="34"/>
  <c r="AW19" i="34"/>
  <c r="BH19" i="34"/>
  <c r="BA19" i="34"/>
  <c r="BP19" i="34"/>
  <c r="AV19" i="34"/>
  <c r="BQ19" i="34"/>
  <c r="BT19" i="34"/>
  <c r="BE19" i="34"/>
  <c r="AT19" i="34"/>
  <c r="BG19" i="34"/>
  <c r="BB19" i="34"/>
  <c r="FA12" i="34"/>
  <c r="EU12" i="34"/>
  <c r="FS12" i="34"/>
  <c r="ES12" i="34"/>
  <c r="FI12" i="34"/>
  <c r="FC12" i="34"/>
  <c r="FQ12" i="34"/>
  <c r="FK12" i="34"/>
  <c r="FP12" i="34"/>
  <c r="FF12" i="34"/>
  <c r="EX12" i="34"/>
  <c r="FL12" i="34"/>
  <c r="FH12" i="34"/>
  <c r="FR12" i="34"/>
  <c r="FJ12" i="34"/>
  <c r="FD12" i="34"/>
  <c r="EZ12" i="34"/>
  <c r="FB12" i="34"/>
  <c r="ET12" i="34"/>
  <c r="EY12" i="34"/>
  <c r="EW12" i="34"/>
  <c r="FE12" i="34"/>
  <c r="EV12" i="34"/>
  <c r="ER12" i="34"/>
  <c r="FN12" i="34"/>
  <c r="FM12" i="34"/>
  <c r="FG12" i="34"/>
  <c r="EQ12" i="34"/>
  <c r="FO12" i="34"/>
  <c r="BI8" i="34"/>
  <c r="AS8" i="34"/>
  <c r="BG8" i="34"/>
  <c r="AV8" i="34"/>
  <c r="BH8" i="34"/>
  <c r="BJ8" i="34"/>
  <c r="BE8" i="34"/>
  <c r="BO8" i="34"/>
  <c r="AU8" i="34"/>
  <c r="BF8" i="34"/>
  <c r="BA8" i="34"/>
  <c r="BK8" i="34"/>
  <c r="BD8" i="34"/>
  <c r="BN8" i="34"/>
  <c r="AR8" i="34"/>
  <c r="AT8" i="34"/>
  <c r="BQ8" i="34"/>
  <c r="AW8" i="34"/>
  <c r="BC8" i="34"/>
  <c r="BL8" i="34"/>
  <c r="AZ8" i="34"/>
  <c r="BB8" i="34"/>
  <c r="BM8" i="34"/>
  <c r="BS8" i="34"/>
  <c r="AY8" i="34"/>
  <c r="BT8" i="34"/>
  <c r="AX8" i="34"/>
  <c r="BP8" i="34"/>
  <c r="BR8" i="34"/>
  <c r="BQ21" i="34"/>
  <c r="AV21" i="34"/>
  <c r="BE21" i="34"/>
  <c r="BT21" i="34"/>
  <c r="BM21" i="34"/>
  <c r="AX21" i="34"/>
  <c r="BS21" i="34"/>
  <c r="BL21" i="34"/>
  <c r="AY21" i="34"/>
  <c r="BB21" i="34"/>
  <c r="BG21" i="34"/>
  <c r="BF21" i="34"/>
  <c r="AS21" i="34"/>
  <c r="BN21" i="34"/>
  <c r="AT21" i="34"/>
  <c r="BA21" i="34"/>
  <c r="BR21" i="34"/>
  <c r="BI21" i="34"/>
  <c r="AR21" i="34"/>
  <c r="AU21" i="34"/>
  <c r="AZ21" i="34"/>
  <c r="BO21" i="34"/>
  <c r="BJ21" i="34"/>
  <c r="BC21" i="34"/>
  <c r="BD21" i="34"/>
  <c r="BK21" i="34"/>
  <c r="BH21" i="34"/>
  <c r="AW21" i="34"/>
  <c r="BP21" i="34"/>
  <c r="BI47" i="21"/>
  <c r="AS47" i="21"/>
  <c r="AY49" i="21"/>
  <c r="AW20" i="21"/>
  <c r="BG20" i="22"/>
  <c r="BO49" i="21"/>
  <c r="AU47" i="21"/>
  <c r="BN49" i="21"/>
  <c r="BL13" i="22"/>
  <c r="AV13" i="22"/>
  <c r="BK13" i="22"/>
  <c r="AU13" i="22"/>
  <c r="BF13" i="22"/>
  <c r="BQ13" i="22"/>
  <c r="BA13" i="22"/>
  <c r="BH13" i="22"/>
  <c r="AR13" i="22"/>
  <c r="BG13" i="22"/>
  <c r="BR13" i="22"/>
  <c r="BB13" i="22"/>
  <c r="BM13" i="22"/>
  <c r="AW13" i="22"/>
  <c r="BT13" i="22"/>
  <c r="BD13" i="22"/>
  <c r="BS13" i="22"/>
  <c r="BC13" i="22"/>
  <c r="BN13" i="22"/>
  <c r="AX13" i="22"/>
  <c r="BI13" i="22"/>
  <c r="AS13" i="22"/>
  <c r="BP13" i="22"/>
  <c r="AZ13" i="22"/>
  <c r="BO13" i="22"/>
  <c r="AY13" i="22"/>
  <c r="BJ13" i="22"/>
  <c r="AT13" i="22"/>
  <c r="BE13" i="22"/>
  <c r="BP33" i="22"/>
  <c r="AZ33" i="22"/>
  <c r="AU33" i="22"/>
  <c r="BB33" i="22"/>
  <c r="BD33" i="22"/>
  <c r="AT33" i="22"/>
  <c r="BK33" i="22"/>
  <c r="AX33" i="22"/>
  <c r="BA33" i="22"/>
  <c r="BL33" i="22"/>
  <c r="BT33" i="22"/>
  <c r="BE33" i="22"/>
  <c r="BF33" i="22"/>
  <c r="BJ33" i="22"/>
  <c r="AS33" i="22"/>
  <c r="AW33" i="22"/>
  <c r="AR33" i="22"/>
  <c r="BI33" i="22"/>
  <c r="AY33" i="22"/>
  <c r="BS33" i="22"/>
  <c r="BG33" i="22"/>
  <c r="AV33" i="22"/>
  <c r="BH33" i="22"/>
  <c r="BR33" i="22"/>
  <c r="BC33" i="22"/>
  <c r="BM33" i="22"/>
  <c r="BO33" i="22"/>
  <c r="BQ33" i="22"/>
  <c r="BN33" i="22"/>
  <c r="BM8" i="22"/>
  <c r="AW8" i="22"/>
  <c r="BL8" i="22"/>
  <c r="AV8" i="22"/>
  <c r="BK8" i="22"/>
  <c r="AU8" i="22"/>
  <c r="BF8" i="22"/>
  <c r="BI8" i="22"/>
  <c r="AS8" i="22"/>
  <c r="BH8" i="22"/>
  <c r="AR8" i="22"/>
  <c r="BG8" i="22"/>
  <c r="BR8" i="22"/>
  <c r="BB8" i="22"/>
  <c r="BE8" i="22"/>
  <c r="BT8" i="22"/>
  <c r="BD8" i="22"/>
  <c r="BS8" i="22"/>
  <c r="BC8" i="22"/>
  <c r="BN8" i="22"/>
  <c r="AX8" i="22"/>
  <c r="BQ8" i="22"/>
  <c r="BA8" i="22"/>
  <c r="BP8" i="22"/>
  <c r="AZ8" i="22"/>
  <c r="BO8" i="22"/>
  <c r="AY8" i="22"/>
  <c r="BJ8" i="22"/>
  <c r="AT8" i="22"/>
  <c r="BP21" i="22"/>
  <c r="AZ21" i="22"/>
  <c r="AS21" i="22"/>
  <c r="BF21" i="22"/>
  <c r="BL21" i="22"/>
  <c r="AY21" i="22"/>
  <c r="BT21" i="22"/>
  <c r="BB21" i="22"/>
  <c r="BH21" i="22"/>
  <c r="BI21" i="22"/>
  <c r="AU21" i="22"/>
  <c r="BE21" i="22"/>
  <c r="BO21" i="22"/>
  <c r="BC21" i="22"/>
  <c r="BR21" i="22"/>
  <c r="AX21" i="22"/>
  <c r="BA21" i="22"/>
  <c r="BK21" i="22"/>
  <c r="AT21" i="22"/>
  <c r="BS21" i="22"/>
  <c r="AW21" i="22"/>
  <c r="BG21" i="22"/>
  <c r="BN21" i="22"/>
  <c r="BQ21" i="22"/>
  <c r="AV21" i="22"/>
  <c r="BJ21" i="22"/>
  <c r="BD21" i="22"/>
  <c r="BM21" i="22"/>
  <c r="AR21" i="22"/>
  <c r="EV12" i="22"/>
  <c r="FD12" i="22"/>
  <c r="EW12" i="22"/>
  <c r="FQ12" i="22"/>
  <c r="FH12" i="22"/>
  <c r="FA12" i="22"/>
  <c r="ER12" i="22"/>
  <c r="FP12" i="22"/>
  <c r="FI12" i="22"/>
  <c r="EZ12" i="22"/>
  <c r="ES12" i="22"/>
  <c r="FM12" i="22"/>
  <c r="FE12" i="22"/>
  <c r="FG12" i="22"/>
  <c r="EQ12" i="22"/>
  <c r="FF12" i="22"/>
  <c r="FL12" i="22"/>
  <c r="FS12" i="22"/>
  <c r="FC12" i="22"/>
  <c r="FR12" i="22"/>
  <c r="FB12" i="22"/>
  <c r="FO12" i="22"/>
  <c r="EY12" i="22"/>
  <c r="FN12" i="22"/>
  <c r="EX12" i="22"/>
  <c r="FK12" i="22"/>
  <c r="EU12" i="22"/>
  <c r="FJ12" i="22"/>
  <c r="ET12" i="22"/>
  <c r="BL46" i="22"/>
  <c r="BM46" i="22"/>
  <c r="BH46" i="22"/>
  <c r="BQ46" i="22"/>
  <c r="AW46" i="22"/>
  <c r="BB46" i="22"/>
  <c r="AZ46" i="22"/>
  <c r="BA46" i="22"/>
  <c r="BJ46" i="22"/>
  <c r="AS46" i="22"/>
  <c r="BS46" i="22"/>
  <c r="AU46" i="22"/>
  <c r="BP46" i="22"/>
  <c r="BK46" i="22"/>
  <c r="AV46" i="22"/>
  <c r="BE46" i="22"/>
  <c r="BF46" i="22"/>
  <c r="AY46" i="22"/>
  <c r="BN46" i="22"/>
  <c r="BR46" i="22"/>
  <c r="AT46" i="22"/>
  <c r="BG46" i="22"/>
  <c r="AR46" i="22"/>
  <c r="BI46" i="22"/>
  <c r="BC46" i="22"/>
  <c r="BT46" i="22"/>
  <c r="BO46" i="22"/>
  <c r="AX46" i="22"/>
  <c r="BD46" i="22"/>
  <c r="BH12" i="22"/>
  <c r="AR12" i="22"/>
  <c r="BG12" i="22"/>
  <c r="BR12" i="22"/>
  <c r="BB12" i="22"/>
  <c r="BM12" i="22"/>
  <c r="AW12" i="22"/>
  <c r="FZ12" i="22" s="1"/>
  <c r="BP12" i="22"/>
  <c r="AZ12" i="22"/>
  <c r="BO12" i="22"/>
  <c r="AY12" i="22"/>
  <c r="BJ12" i="22"/>
  <c r="AT12" i="22"/>
  <c r="BE12" i="22"/>
  <c r="BL12" i="22"/>
  <c r="AV12" i="22"/>
  <c r="BK12" i="22"/>
  <c r="AU12" i="22"/>
  <c r="BF12" i="22"/>
  <c r="BQ12" i="22"/>
  <c r="BA12" i="22"/>
  <c r="BD12" i="22"/>
  <c r="AX12" i="22"/>
  <c r="BS12" i="22"/>
  <c r="BI12" i="22"/>
  <c r="BC12" i="22"/>
  <c r="AS12" i="22"/>
  <c r="BT12" i="22"/>
  <c r="BN12" i="22"/>
  <c r="BG24" i="22"/>
  <c r="BR24" i="22"/>
  <c r="BB24" i="22"/>
  <c r="BM24" i="22"/>
  <c r="AW24" i="22"/>
  <c r="BL24" i="22"/>
  <c r="AV24" i="22"/>
  <c r="BO24" i="22"/>
  <c r="AU24" i="22"/>
  <c r="AX24" i="22"/>
  <c r="BE24" i="22"/>
  <c r="BP24" i="22"/>
  <c r="AR24" i="22"/>
  <c r="BK24" i="22"/>
  <c r="BN24" i="22"/>
  <c r="AT24" i="22"/>
  <c r="BA24" i="22"/>
  <c r="BH24" i="22"/>
  <c r="BC24" i="22"/>
  <c r="BJ24" i="22"/>
  <c r="BQ24" i="22"/>
  <c r="AS24" i="22"/>
  <c r="BD24" i="22"/>
  <c r="BS24" i="22"/>
  <c r="AY24" i="22"/>
  <c r="BF24" i="22"/>
  <c r="BI24" i="22"/>
  <c r="BT24" i="22"/>
  <c r="AZ24" i="22"/>
  <c r="BM5" i="22"/>
  <c r="DD5" i="22" s="1"/>
  <c r="EH5" i="22" s="1"/>
  <c r="FL5" i="22" s="1"/>
  <c r="GP5" i="22" s="1"/>
  <c r="AW5" i="22"/>
  <c r="CN5" i="22" s="1"/>
  <c r="DR5" i="22" s="1"/>
  <c r="EV5" i="22" s="1"/>
  <c r="FZ5" i="22" s="1"/>
  <c r="BH5" i="22"/>
  <c r="CY5" i="22" s="1"/>
  <c r="EC5" i="22" s="1"/>
  <c r="FG5" i="22" s="1"/>
  <c r="GK5" i="22" s="1"/>
  <c r="AR5" i="22"/>
  <c r="CI5" i="22" s="1"/>
  <c r="DM5" i="22" s="1"/>
  <c r="EQ5" i="22" s="1"/>
  <c r="FU5" i="22" s="1"/>
  <c r="BG5" i="22"/>
  <c r="CX5" i="22" s="1"/>
  <c r="EB5" i="22" s="1"/>
  <c r="FF5" i="22" s="1"/>
  <c r="GJ5" i="22" s="1"/>
  <c r="BR5" i="22"/>
  <c r="DI5" i="22" s="1"/>
  <c r="EM5" i="22" s="1"/>
  <c r="FQ5" i="22" s="1"/>
  <c r="GU5" i="22" s="1"/>
  <c r="BB5" i="22"/>
  <c r="CS5" i="22" s="1"/>
  <c r="DW5" i="22" s="1"/>
  <c r="FA5" i="22" s="1"/>
  <c r="GE5" i="22" s="1"/>
  <c r="BQ5" i="22"/>
  <c r="DH5" i="22" s="1"/>
  <c r="EL5" i="22" s="1"/>
  <c r="FP5" i="22" s="1"/>
  <c r="GT5" i="22" s="1"/>
  <c r="BT5" i="22"/>
  <c r="DK5" i="22" s="1"/>
  <c r="EO5" i="22" s="1"/>
  <c r="FS5" i="22" s="1"/>
  <c r="GW5" i="22" s="1"/>
  <c r="AZ5" i="22"/>
  <c r="CQ5" i="22" s="1"/>
  <c r="DU5" i="22" s="1"/>
  <c r="EY5" i="22" s="1"/>
  <c r="GC5" i="22" s="1"/>
  <c r="BK5" i="22"/>
  <c r="DB5" i="22" s="1"/>
  <c r="EF5" i="22" s="1"/>
  <c r="FJ5" i="22" s="1"/>
  <c r="GN5" i="22" s="1"/>
  <c r="BN5" i="22"/>
  <c r="DE5" i="22" s="1"/>
  <c r="EI5" i="22" s="1"/>
  <c r="FM5" i="22" s="1"/>
  <c r="GQ5" i="22" s="1"/>
  <c r="AT5" i="22"/>
  <c r="CK5" i="22" s="1"/>
  <c r="DO5" i="22" s="1"/>
  <c r="ES5" i="22" s="1"/>
  <c r="FW5" i="22" s="1"/>
  <c r="BI5" i="22"/>
  <c r="CZ5" i="22" s="1"/>
  <c r="ED5" i="22" s="1"/>
  <c r="FH5" i="22" s="1"/>
  <c r="GL5" i="22" s="1"/>
  <c r="BP5" i="22"/>
  <c r="DG5" i="22" s="1"/>
  <c r="EK5" i="22" s="1"/>
  <c r="FO5" i="22" s="1"/>
  <c r="GS5" i="22" s="1"/>
  <c r="AV5" i="22"/>
  <c r="CM5" i="22" s="1"/>
  <c r="DQ5" i="22" s="1"/>
  <c r="EU5" i="22" s="1"/>
  <c r="FY5" i="22" s="1"/>
  <c r="BC5" i="22"/>
  <c r="CT5" i="22" s="1"/>
  <c r="DX5" i="22" s="1"/>
  <c r="FB5" i="22" s="1"/>
  <c r="GF5" i="22" s="1"/>
  <c r="BJ5" i="22"/>
  <c r="DA5" i="22" s="1"/>
  <c r="EE5" i="22" s="1"/>
  <c r="FI5" i="22" s="1"/>
  <c r="GM5" i="22" s="1"/>
  <c r="AS5" i="22"/>
  <c r="CJ5" i="22" s="1"/>
  <c r="DN5" i="22" s="1"/>
  <c r="ER5" i="22" s="1"/>
  <c r="FV5" i="22" s="1"/>
  <c r="BE5" i="22"/>
  <c r="CV5" i="22" s="1"/>
  <c r="DZ5" i="22" s="1"/>
  <c r="FD5" i="22" s="1"/>
  <c r="GH5" i="22" s="1"/>
  <c r="BL5" i="22"/>
  <c r="DC5" i="22" s="1"/>
  <c r="EG5" i="22" s="1"/>
  <c r="FK5" i="22" s="1"/>
  <c r="GO5" i="22" s="1"/>
  <c r="BS5" i="22"/>
  <c r="DJ5" i="22" s="1"/>
  <c r="EN5" i="22" s="1"/>
  <c r="FR5" i="22" s="1"/>
  <c r="GV5" i="22" s="1"/>
  <c r="AY5" i="22"/>
  <c r="CP5" i="22" s="1"/>
  <c r="DT5" i="22" s="1"/>
  <c r="EX5" i="22" s="1"/>
  <c r="GB5" i="22" s="1"/>
  <c r="BF5" i="22"/>
  <c r="CW5" i="22" s="1"/>
  <c r="EA5" i="22" s="1"/>
  <c r="FE5" i="22" s="1"/>
  <c r="GI5" i="22" s="1"/>
  <c r="BA5" i="22"/>
  <c r="CR5" i="22" s="1"/>
  <c r="DV5" i="22" s="1"/>
  <c r="EZ5" i="22" s="1"/>
  <c r="GD5" i="22" s="1"/>
  <c r="BD5" i="22"/>
  <c r="CU5" i="22" s="1"/>
  <c r="DY5" i="22" s="1"/>
  <c r="FC5" i="22" s="1"/>
  <c r="GG5" i="22" s="1"/>
  <c r="BO5" i="22"/>
  <c r="DF5" i="22" s="1"/>
  <c r="EJ5" i="22" s="1"/>
  <c r="FN5" i="22" s="1"/>
  <c r="GR5" i="22" s="1"/>
  <c r="AU5" i="22"/>
  <c r="CL5" i="22" s="1"/>
  <c r="DP5" i="22" s="1"/>
  <c r="ET5" i="22" s="1"/>
  <c r="FX5" i="22" s="1"/>
  <c r="AX5" i="22"/>
  <c r="CO5" i="22" s="1"/>
  <c r="DS5" i="22" s="1"/>
  <c r="EW5" i="22" s="1"/>
  <c r="GA5" i="22" s="1"/>
  <c r="BA22" i="22"/>
  <c r="BH22" i="22"/>
  <c r="BJ20" i="21"/>
  <c r="AR20" i="21"/>
  <c r="BR22" i="22"/>
  <c r="BE20" i="21"/>
  <c r="BH20" i="21"/>
  <c r="BB22" i="34"/>
  <c r="CS22" i="34" s="1"/>
  <c r="DW22" i="34" s="1"/>
  <c r="FA22" i="34" s="1"/>
  <c r="GE22" i="34" s="1"/>
  <c r="AY22" i="34"/>
  <c r="CP22" i="34" s="1"/>
  <c r="DT22" i="34" s="1"/>
  <c r="EX22" i="34" s="1"/>
  <c r="GB22" i="34" s="1"/>
  <c r="AX47" i="21"/>
  <c r="AY47" i="22"/>
  <c r="BJ47" i="22"/>
  <c r="BK49" i="22"/>
  <c r="BA47" i="21"/>
  <c r="BG49" i="21"/>
  <c r="BJ49" i="21"/>
  <c r="BC47" i="21"/>
  <c r="BM22" i="21"/>
  <c r="DD22" i="21" s="1"/>
  <c r="EH22" i="21" s="1"/>
  <c r="FL22" i="21" s="1"/>
  <c r="GP22" i="21" s="1"/>
  <c r="BQ22" i="22"/>
  <c r="AY20" i="21"/>
  <c r="AX22" i="22"/>
  <c r="BL20" i="21"/>
  <c r="BC22" i="22"/>
  <c r="AW22" i="22"/>
  <c r="BD22" i="22"/>
  <c r="BS22" i="34"/>
  <c r="DJ22" i="34" s="1"/>
  <c r="EN22" i="34" s="1"/>
  <c r="FR22" i="34" s="1"/>
  <c r="GV22" i="34" s="1"/>
  <c r="BE47" i="22"/>
  <c r="AW47" i="22"/>
  <c r="BC47" i="22"/>
  <c r="BO49" i="22"/>
  <c r="CF32" i="34"/>
  <c r="N28" i="34"/>
  <c r="FC31" i="11"/>
  <c r="CU31" i="11"/>
  <c r="Z35" i="11"/>
  <c r="BD35" i="11" s="1"/>
  <c r="Z52" i="11"/>
  <c r="BD52" i="11" s="1"/>
  <c r="Z32" i="11"/>
  <c r="BD32" i="11" s="1"/>
  <c r="GG31" i="11"/>
  <c r="Z33" i="11"/>
  <c r="BD33" i="11" s="1"/>
  <c r="Z42" i="11"/>
  <c r="BD42" i="11" s="1"/>
  <c r="Z51" i="11"/>
  <c r="BD51" i="11" s="1"/>
  <c r="Z38" i="11"/>
  <c r="BD38" i="11" s="1"/>
  <c r="Z41" i="11"/>
  <c r="BD41" i="11" s="1"/>
  <c r="Z36" i="11"/>
  <c r="BD36" i="11" s="1"/>
  <c r="DY31" i="11"/>
  <c r="Z43" i="11"/>
  <c r="BD43" i="11" s="1"/>
  <c r="Z34" i="11"/>
  <c r="BD34" i="11" s="1"/>
  <c r="Z39" i="11"/>
  <c r="Z40" i="11" s="1"/>
  <c r="BD40" i="11" s="1"/>
  <c r="BD31" i="11"/>
  <c r="AY31" i="11"/>
  <c r="DT31" i="11"/>
  <c r="U32" i="11"/>
  <c r="AY32" i="11" s="1"/>
  <c r="U52" i="11"/>
  <c r="AY52" i="11" s="1"/>
  <c r="U43" i="11"/>
  <c r="AY43" i="11" s="1"/>
  <c r="CP31" i="11"/>
  <c r="U51" i="11"/>
  <c r="AY51" i="11" s="1"/>
  <c r="U38" i="11"/>
  <c r="AY38" i="11" s="1"/>
  <c r="EX31" i="11"/>
  <c r="U42" i="11"/>
  <c r="AY42" i="11" s="1"/>
  <c r="U36" i="11"/>
  <c r="AY36" i="11" s="1"/>
  <c r="GB31" i="11"/>
  <c r="U34" i="11"/>
  <c r="AY34" i="11" s="1"/>
  <c r="U35" i="11"/>
  <c r="AY35" i="11" s="1"/>
  <c r="U39" i="11"/>
  <c r="U40" i="11" s="1"/>
  <c r="AY40" i="11" s="1"/>
  <c r="U41" i="11"/>
  <c r="AY41" i="11" s="1"/>
  <c r="U33" i="11"/>
  <c r="AY33" i="11" s="1"/>
  <c r="EW31" i="11"/>
  <c r="AX31" i="11"/>
  <c r="DS31" i="11"/>
  <c r="T38" i="11"/>
  <c r="AX38" i="11" s="1"/>
  <c r="T34" i="11"/>
  <c r="AX34" i="11" s="1"/>
  <c r="T42" i="11"/>
  <c r="AX42" i="11" s="1"/>
  <c r="T35" i="11"/>
  <c r="AX35" i="11" s="1"/>
  <c r="T32" i="11"/>
  <c r="AX32" i="11" s="1"/>
  <c r="T51" i="11"/>
  <c r="AX51" i="11" s="1"/>
  <c r="CO31" i="11"/>
  <c r="GA31" i="11"/>
  <c r="T36" i="11"/>
  <c r="AX36" i="11" s="1"/>
  <c r="T43" i="11"/>
  <c r="AX43" i="11" s="1"/>
  <c r="T41" i="11"/>
  <c r="AX41" i="11" s="1"/>
  <c r="T52" i="11"/>
  <c r="AX52" i="11" s="1"/>
  <c r="T33" i="11"/>
  <c r="AX33" i="11" s="1"/>
  <c r="T39" i="11"/>
  <c r="T40" i="11" s="1"/>
  <c r="AX40" i="11" s="1"/>
  <c r="EV31" i="11"/>
  <c r="AW31" i="11"/>
  <c r="S43" i="11"/>
  <c r="AW43" i="11" s="1"/>
  <c r="S32" i="11"/>
  <c r="AW32" i="11" s="1"/>
  <c r="S42" i="11"/>
  <c r="AW42" i="11" s="1"/>
  <c r="S52" i="11"/>
  <c r="AW52" i="11" s="1"/>
  <c r="S35" i="11"/>
  <c r="AW35" i="11" s="1"/>
  <c r="S51" i="11"/>
  <c r="AW51" i="11" s="1"/>
  <c r="S38" i="11"/>
  <c r="AW38" i="11" s="1"/>
  <c r="FZ31" i="11"/>
  <c r="S36" i="11"/>
  <c r="AW36" i="11" s="1"/>
  <c r="CN31" i="11"/>
  <c r="S39" i="11"/>
  <c r="S40" i="11" s="1"/>
  <c r="AW40" i="11" s="1"/>
  <c r="DR31" i="11"/>
  <c r="S41" i="11"/>
  <c r="AW41" i="11" s="1"/>
  <c r="S34" i="11"/>
  <c r="AW34" i="11" s="1"/>
  <c r="S33" i="11"/>
  <c r="AW33" i="11" s="1"/>
  <c r="EY31" i="11"/>
  <c r="V35" i="11"/>
  <c r="AZ35" i="11" s="1"/>
  <c r="V34" i="11"/>
  <c r="AZ34" i="11" s="1"/>
  <c r="V42" i="11"/>
  <c r="AZ42" i="11" s="1"/>
  <c r="DU31" i="11"/>
  <c r="V39" i="11"/>
  <c r="V40" i="11" s="1"/>
  <c r="AZ40" i="11" s="1"/>
  <c r="V36" i="11"/>
  <c r="AZ36" i="11" s="1"/>
  <c r="GC31" i="11"/>
  <c r="V43" i="11"/>
  <c r="AZ43" i="11" s="1"/>
  <c r="V52" i="11"/>
  <c r="AZ52" i="11" s="1"/>
  <c r="CQ31" i="11"/>
  <c r="V32" i="11"/>
  <c r="AZ32" i="11" s="1"/>
  <c r="V33" i="11"/>
  <c r="AZ33" i="11" s="1"/>
  <c r="V51" i="11"/>
  <c r="AZ51" i="11" s="1"/>
  <c r="AZ31" i="11"/>
  <c r="V38" i="11"/>
  <c r="AZ38" i="11" s="1"/>
  <c r="V41" i="11"/>
  <c r="AZ41" i="11" s="1"/>
  <c r="FX31" i="11"/>
  <c r="DP31" i="11"/>
  <c r="CL31" i="11"/>
  <c r="AU31" i="11"/>
  <c r="Q52" i="11"/>
  <c r="AU52" i="11" s="1"/>
  <c r="Q34" i="11"/>
  <c r="AU34" i="11" s="1"/>
  <c r="ET31" i="11"/>
  <c r="Q38" i="11"/>
  <c r="AU38" i="11" s="1"/>
  <c r="Q39" i="11"/>
  <c r="Q40" i="11" s="1"/>
  <c r="AU40" i="11" s="1"/>
  <c r="Q42" i="11"/>
  <c r="AU42" i="11" s="1"/>
  <c r="Q33" i="11"/>
  <c r="AU33" i="11" s="1"/>
  <c r="Q32" i="11"/>
  <c r="AU32" i="11" s="1"/>
  <c r="Q41" i="11"/>
  <c r="AU41" i="11" s="1"/>
  <c r="Q43" i="11"/>
  <c r="AU43" i="11" s="1"/>
  <c r="Q51" i="11"/>
  <c r="AU51" i="11" s="1"/>
  <c r="Q35" i="11"/>
  <c r="AU35" i="11" s="1"/>
  <c r="Q36" i="11"/>
  <c r="AU36" i="11" s="1"/>
  <c r="FS31" i="11"/>
  <c r="DK31" i="11"/>
  <c r="AP43" i="11"/>
  <c r="BT43" i="11" s="1"/>
  <c r="AP36" i="11"/>
  <c r="BT36" i="11" s="1"/>
  <c r="BT31" i="11"/>
  <c r="AP51" i="11"/>
  <c r="BT51" i="11" s="1"/>
  <c r="AP38" i="11"/>
  <c r="BT38" i="11" s="1"/>
  <c r="AP32" i="11"/>
  <c r="BT32" i="11" s="1"/>
  <c r="AP52" i="11"/>
  <c r="BT52" i="11" s="1"/>
  <c r="GW31" i="11"/>
  <c r="AP33" i="11"/>
  <c r="BT33" i="11" s="1"/>
  <c r="AP41" i="11"/>
  <c r="BT41" i="11" s="1"/>
  <c r="AP42" i="11"/>
  <c r="BT42" i="11" s="1"/>
  <c r="AP34" i="11"/>
  <c r="BT34" i="11" s="1"/>
  <c r="AP39" i="11"/>
  <c r="AP40" i="11" s="1"/>
  <c r="BT40" i="11" s="1"/>
  <c r="EO31" i="11"/>
  <c r="AP35" i="11"/>
  <c r="BT35" i="11" s="1"/>
  <c r="EN31" i="11"/>
  <c r="FR31" i="11"/>
  <c r="AO32" i="11"/>
  <c r="BS32" i="11" s="1"/>
  <c r="AO41" i="11"/>
  <c r="BS41" i="11" s="1"/>
  <c r="AO42" i="11"/>
  <c r="BS42" i="11" s="1"/>
  <c r="AO51" i="11"/>
  <c r="BS51" i="11" s="1"/>
  <c r="AO33" i="11"/>
  <c r="BS33" i="11" s="1"/>
  <c r="AO39" i="11"/>
  <c r="AO40" i="11" s="1"/>
  <c r="BS40" i="11" s="1"/>
  <c r="AO43" i="11"/>
  <c r="BS43" i="11" s="1"/>
  <c r="DJ31" i="11"/>
  <c r="AO35" i="11"/>
  <c r="BS35" i="11" s="1"/>
  <c r="GV31" i="11"/>
  <c r="AO34" i="11"/>
  <c r="BS34" i="11" s="1"/>
  <c r="AO52" i="11"/>
  <c r="BS52" i="11" s="1"/>
  <c r="BS31" i="11"/>
  <c r="AO36" i="11"/>
  <c r="BS36" i="11" s="1"/>
  <c r="AO38" i="11"/>
  <c r="BS38" i="11" s="1"/>
  <c r="CY31" i="11"/>
  <c r="AD35" i="11"/>
  <c r="BH35" i="11" s="1"/>
  <c r="AD51" i="11"/>
  <c r="BH51" i="11" s="1"/>
  <c r="AD42" i="11"/>
  <c r="BH42" i="11" s="1"/>
  <c r="GK31" i="11"/>
  <c r="FG31" i="11"/>
  <c r="AD38" i="11"/>
  <c r="BH38" i="11" s="1"/>
  <c r="AD32" i="11"/>
  <c r="BH32" i="11" s="1"/>
  <c r="AD41" i="11"/>
  <c r="BH41" i="11" s="1"/>
  <c r="AD33" i="11"/>
  <c r="BH33" i="11" s="1"/>
  <c r="AD36" i="11"/>
  <c r="BH36" i="11" s="1"/>
  <c r="BH31" i="11"/>
  <c r="AD39" i="11"/>
  <c r="AD40" i="11" s="1"/>
  <c r="BH40" i="11" s="1"/>
  <c r="EC31" i="11"/>
  <c r="AD34" i="11"/>
  <c r="BH34" i="11" s="1"/>
  <c r="AD52" i="11"/>
  <c r="BH52" i="11" s="1"/>
  <c r="AD43" i="11"/>
  <c r="BH43" i="11" s="1"/>
  <c r="EM31" i="11"/>
  <c r="AN35" i="11"/>
  <c r="BR35" i="11" s="1"/>
  <c r="AN52" i="11"/>
  <c r="BR52" i="11" s="1"/>
  <c r="AN39" i="11"/>
  <c r="AN40" i="11" s="1"/>
  <c r="BR40" i="11" s="1"/>
  <c r="FQ31" i="11"/>
  <c r="DI31" i="11"/>
  <c r="AN41" i="11"/>
  <c r="BR41" i="11" s="1"/>
  <c r="AN42" i="11"/>
  <c r="BR42" i="11" s="1"/>
  <c r="AN43" i="11"/>
  <c r="BR43" i="11" s="1"/>
  <c r="GU31" i="11"/>
  <c r="AN33" i="11"/>
  <c r="BR33" i="11" s="1"/>
  <c r="AN34" i="11"/>
  <c r="BR34" i="11" s="1"/>
  <c r="AN32" i="11"/>
  <c r="BR32" i="11" s="1"/>
  <c r="AN38" i="11"/>
  <c r="BR38" i="11" s="1"/>
  <c r="AN36" i="11"/>
  <c r="BR36" i="11" s="1"/>
  <c r="BR31" i="11"/>
  <c r="AN51" i="11"/>
  <c r="BR51" i="11" s="1"/>
  <c r="DX31" i="11"/>
  <c r="BC31" i="11"/>
  <c r="Y32" i="11"/>
  <c r="BC32" i="11" s="1"/>
  <c r="Y41" i="11"/>
  <c r="BC41" i="11" s="1"/>
  <c r="Y42" i="11"/>
  <c r="BC42" i="11" s="1"/>
  <c r="FB31" i="11"/>
  <c r="Y34" i="11"/>
  <c r="BC34" i="11" s="1"/>
  <c r="Y35" i="11"/>
  <c r="BC35" i="11" s="1"/>
  <c r="Y52" i="11"/>
  <c r="BC52" i="11" s="1"/>
  <c r="Y36" i="11"/>
  <c r="BC36" i="11" s="1"/>
  <c r="Y33" i="11"/>
  <c r="BC33" i="11" s="1"/>
  <c r="CT31" i="11"/>
  <c r="Y38" i="11"/>
  <c r="BC38" i="11" s="1"/>
  <c r="Y39" i="11"/>
  <c r="Y40" i="11" s="1"/>
  <c r="BC40" i="11" s="1"/>
  <c r="Y51" i="11"/>
  <c r="BC51" i="11" s="1"/>
  <c r="Y43" i="11"/>
  <c r="BC43" i="11" s="1"/>
  <c r="GF31" i="11"/>
  <c r="GP31" i="11"/>
  <c r="AI35" i="11"/>
  <c r="BM35" i="11" s="1"/>
  <c r="AI32" i="11"/>
  <c r="BM32" i="11" s="1"/>
  <c r="AI42" i="11"/>
  <c r="BM42" i="11" s="1"/>
  <c r="DD31" i="11"/>
  <c r="AI36" i="11"/>
  <c r="BM36" i="11" s="1"/>
  <c r="AI38" i="11"/>
  <c r="BM38" i="11" s="1"/>
  <c r="EH31" i="11"/>
  <c r="AI34" i="11"/>
  <c r="BM34" i="11" s="1"/>
  <c r="AI52" i="11"/>
  <c r="BM52" i="11" s="1"/>
  <c r="AI51" i="11"/>
  <c r="BM51" i="11" s="1"/>
  <c r="AI41" i="11"/>
  <c r="BM41" i="11" s="1"/>
  <c r="AI43" i="11"/>
  <c r="BM43" i="11" s="1"/>
  <c r="FL31" i="11"/>
  <c r="AI39" i="11"/>
  <c r="AI40" i="11" s="1"/>
  <c r="BM40" i="11" s="1"/>
  <c r="AI33" i="11"/>
  <c r="BM33" i="11" s="1"/>
  <c r="BM31" i="11"/>
  <c r="CS31" i="11"/>
  <c r="BB31" i="11"/>
  <c r="DW31" i="11"/>
  <c r="X41" i="11"/>
  <c r="BB41" i="11" s="1"/>
  <c r="X51" i="11"/>
  <c r="BB51" i="11" s="1"/>
  <c r="GE31" i="11"/>
  <c r="X34" i="11"/>
  <c r="BB34" i="11" s="1"/>
  <c r="X42" i="11"/>
  <c r="BB42" i="11" s="1"/>
  <c r="X33" i="11"/>
  <c r="BB33" i="11" s="1"/>
  <c r="X32" i="11"/>
  <c r="BB32" i="11" s="1"/>
  <c r="X38" i="11"/>
  <c r="BB38" i="11" s="1"/>
  <c r="X36" i="11"/>
  <c r="BB36" i="11" s="1"/>
  <c r="FA31" i="11"/>
  <c r="X52" i="11"/>
  <c r="BB52" i="11" s="1"/>
  <c r="X39" i="11"/>
  <c r="X40" i="11" s="1"/>
  <c r="BB40" i="11" s="1"/>
  <c r="X35" i="11"/>
  <c r="BB35" i="11" s="1"/>
  <c r="X43" i="11"/>
  <c r="BB43" i="11" s="1"/>
  <c r="GO31" i="11"/>
  <c r="AH39" i="11"/>
  <c r="AH40" i="11" s="1"/>
  <c r="BL40" i="11" s="1"/>
  <c r="AH51" i="11"/>
  <c r="BL51" i="11" s="1"/>
  <c r="AH52" i="11"/>
  <c r="BL52" i="11" s="1"/>
  <c r="AH43" i="11"/>
  <c r="BL43" i="11" s="1"/>
  <c r="EG31" i="11"/>
  <c r="FK31" i="11"/>
  <c r="AH41" i="11"/>
  <c r="BL41" i="11" s="1"/>
  <c r="AH33" i="11"/>
  <c r="BL33" i="11" s="1"/>
  <c r="DC31" i="11"/>
  <c r="AH35" i="11"/>
  <c r="BL35" i="11" s="1"/>
  <c r="AH34" i="11"/>
  <c r="BL34" i="11" s="1"/>
  <c r="AH32" i="11"/>
  <c r="BL32" i="11" s="1"/>
  <c r="AH36" i="11"/>
  <c r="BL36" i="11" s="1"/>
  <c r="AH42" i="11"/>
  <c r="BL42" i="11" s="1"/>
  <c r="BL31" i="11"/>
  <c r="AH38" i="11"/>
  <c r="BL38" i="11" s="1"/>
  <c r="GD31" i="11"/>
  <c r="W36" i="11"/>
  <c r="BA36" i="11" s="1"/>
  <c r="DV31" i="11"/>
  <c r="W39" i="11"/>
  <c r="W40" i="11" s="1"/>
  <c r="BA40" i="11" s="1"/>
  <c r="W35" i="11"/>
  <c r="BA35" i="11" s="1"/>
  <c r="W33" i="11"/>
  <c r="BA33" i="11" s="1"/>
  <c r="W43" i="11"/>
  <c r="BA43" i="11" s="1"/>
  <c r="EZ31" i="11"/>
  <c r="W34" i="11"/>
  <c r="BA34" i="11" s="1"/>
  <c r="W41" i="11"/>
  <c r="BA41" i="11" s="1"/>
  <c r="W38" i="11"/>
  <c r="BA38" i="11" s="1"/>
  <c r="W32" i="11"/>
  <c r="BA32" i="11" s="1"/>
  <c r="BA31" i="11"/>
  <c r="W42" i="11"/>
  <c r="BA42" i="11" s="1"/>
  <c r="CR31" i="11"/>
  <c r="W51" i="11"/>
  <c r="BA51" i="11" s="1"/>
  <c r="W52" i="11"/>
  <c r="BA52" i="11" s="1"/>
  <c r="FM31" i="11"/>
  <c r="AJ38" i="11"/>
  <c r="BN38" i="11" s="1"/>
  <c r="AJ34" i="11"/>
  <c r="BN34" i="11" s="1"/>
  <c r="AJ42" i="11"/>
  <c r="BN42" i="11" s="1"/>
  <c r="GQ31" i="11"/>
  <c r="AJ41" i="11"/>
  <c r="BN41" i="11" s="1"/>
  <c r="AJ43" i="11"/>
  <c r="BN43" i="11" s="1"/>
  <c r="BN31" i="11"/>
  <c r="DE31" i="11"/>
  <c r="AJ32" i="11"/>
  <c r="BN32" i="11" s="1"/>
  <c r="AJ33" i="11"/>
  <c r="BN33" i="11" s="1"/>
  <c r="AJ51" i="11"/>
  <c r="BN51" i="11" s="1"/>
  <c r="AJ36" i="11"/>
  <c r="BN36" i="11" s="1"/>
  <c r="EI31" i="11"/>
  <c r="AJ35" i="11"/>
  <c r="BN35" i="11" s="1"/>
  <c r="AJ39" i="11"/>
  <c r="AJ40" i="11" s="1"/>
  <c r="BN40" i="11" s="1"/>
  <c r="AJ52" i="11"/>
  <c r="BN52" i="11" s="1"/>
  <c r="N42" i="11"/>
  <c r="AR42" i="11" s="1"/>
  <c r="N41" i="11"/>
  <c r="AR41" i="11" s="1"/>
  <c r="N32" i="11"/>
  <c r="AR32" i="11" s="1"/>
  <c r="CI31" i="11"/>
  <c r="N35" i="11"/>
  <c r="AR35" i="11" s="1"/>
  <c r="N34" i="11"/>
  <c r="AR34" i="11" s="1"/>
  <c r="EQ31" i="11"/>
  <c r="N39" i="11"/>
  <c r="N40" i="11" s="1"/>
  <c r="AR40" i="11" s="1"/>
  <c r="N36" i="11"/>
  <c r="AR36" i="11" s="1"/>
  <c r="DM31" i="11"/>
  <c r="N52" i="11"/>
  <c r="AR52" i="11" s="1"/>
  <c r="N43" i="11"/>
  <c r="AR43" i="11" s="1"/>
  <c r="N51" i="11"/>
  <c r="AR51" i="11" s="1"/>
  <c r="N38" i="11"/>
  <c r="AR38" i="11" s="1"/>
  <c r="AR31" i="11"/>
  <c r="FU31" i="11"/>
  <c r="N33" i="11"/>
  <c r="AR33" i="11" s="1"/>
  <c r="FW31" i="11"/>
  <c r="CK31" i="11"/>
  <c r="AT31" i="11"/>
  <c r="DO31" i="11"/>
  <c r="P34" i="11"/>
  <c r="AT34" i="11" s="1"/>
  <c r="P41" i="11"/>
  <c r="AT41" i="11" s="1"/>
  <c r="P32" i="11"/>
  <c r="AT32" i="11" s="1"/>
  <c r="ES31" i="11"/>
  <c r="P52" i="11"/>
  <c r="AT52" i="11" s="1"/>
  <c r="P42" i="11"/>
  <c r="AT42" i="11" s="1"/>
  <c r="P51" i="11"/>
  <c r="AT51" i="11" s="1"/>
  <c r="P43" i="11"/>
  <c r="AT43" i="11" s="1"/>
  <c r="P35" i="11"/>
  <c r="AT35" i="11" s="1"/>
  <c r="P33" i="11"/>
  <c r="AT33" i="11" s="1"/>
  <c r="P39" i="11"/>
  <c r="P40" i="11" s="1"/>
  <c r="AT40" i="11" s="1"/>
  <c r="P38" i="11"/>
  <c r="AT38" i="11" s="1"/>
  <c r="P36" i="11"/>
  <c r="AT36" i="11" s="1"/>
  <c r="BK31" i="11"/>
  <c r="AG32" i="11"/>
  <c r="BK32" i="11" s="1"/>
  <c r="AG43" i="11"/>
  <c r="BK43" i="11" s="1"/>
  <c r="AG38" i="11"/>
  <c r="BK38" i="11" s="1"/>
  <c r="GN31" i="11"/>
  <c r="AG39" i="11"/>
  <c r="AG40" i="11" s="1"/>
  <c r="BK40" i="11" s="1"/>
  <c r="AG42" i="11"/>
  <c r="BK42" i="11" s="1"/>
  <c r="AG34" i="11"/>
  <c r="BK34" i="11" s="1"/>
  <c r="AG41" i="11"/>
  <c r="BK41" i="11" s="1"/>
  <c r="FJ31" i="11"/>
  <c r="AG33" i="11"/>
  <c r="BK33" i="11" s="1"/>
  <c r="EF31" i="11"/>
  <c r="AG51" i="11"/>
  <c r="BK51" i="11" s="1"/>
  <c r="AG35" i="11"/>
  <c r="BK35" i="11" s="1"/>
  <c r="AG52" i="11"/>
  <c r="BK52" i="11" s="1"/>
  <c r="DB31" i="11"/>
  <c r="AG36" i="11"/>
  <c r="BK36" i="11" s="1"/>
  <c r="DA31" i="11"/>
  <c r="FI31" i="11"/>
  <c r="AF39" i="11"/>
  <c r="AF40" i="11" s="1"/>
  <c r="BJ40" i="11" s="1"/>
  <c r="AF41" i="11"/>
  <c r="BJ41" i="11" s="1"/>
  <c r="AF43" i="11"/>
  <c r="BJ43" i="11" s="1"/>
  <c r="AF38" i="11"/>
  <c r="BJ38" i="11" s="1"/>
  <c r="EE31" i="11"/>
  <c r="AF35" i="11"/>
  <c r="BJ35" i="11" s="1"/>
  <c r="AF32" i="11"/>
  <c r="BJ32" i="11" s="1"/>
  <c r="AF42" i="11"/>
  <c r="BJ42" i="11" s="1"/>
  <c r="AF36" i="11"/>
  <c r="BJ36" i="11" s="1"/>
  <c r="GM31" i="11"/>
  <c r="BJ31" i="11"/>
  <c r="AF33" i="11"/>
  <c r="BJ33" i="11" s="1"/>
  <c r="AF34" i="11"/>
  <c r="BJ34" i="11" s="1"/>
  <c r="AF52" i="11"/>
  <c r="BJ52" i="11" s="1"/>
  <c r="AF51" i="11"/>
  <c r="BJ51" i="11" s="1"/>
  <c r="BI31" i="11"/>
  <c r="ED31" i="11"/>
  <c r="AE34" i="11"/>
  <c r="BI34" i="11" s="1"/>
  <c r="CZ31" i="11"/>
  <c r="GL31" i="11"/>
  <c r="AE39" i="11"/>
  <c r="AE40" i="11" s="1"/>
  <c r="BI40" i="11" s="1"/>
  <c r="AE32" i="11"/>
  <c r="BI32" i="11" s="1"/>
  <c r="FH31" i="11"/>
  <c r="AE36" i="11"/>
  <c r="BI36" i="11" s="1"/>
  <c r="AE43" i="11"/>
  <c r="BI43" i="11" s="1"/>
  <c r="AE41" i="11"/>
  <c r="BI41" i="11" s="1"/>
  <c r="AE51" i="11"/>
  <c r="BI51" i="11" s="1"/>
  <c r="AE52" i="11"/>
  <c r="BI52" i="11" s="1"/>
  <c r="AE35" i="11"/>
  <c r="BI35" i="11" s="1"/>
  <c r="AE33" i="11"/>
  <c r="BI33" i="11" s="1"/>
  <c r="AE38" i="11"/>
  <c r="BI38" i="11" s="1"/>
  <c r="AE42" i="11"/>
  <c r="BI42" i="11" s="1"/>
  <c r="DN31" i="11"/>
  <c r="FV31" i="11"/>
  <c r="AS31" i="11"/>
  <c r="O33" i="11"/>
  <c r="AS33" i="11" s="1"/>
  <c r="O32" i="11"/>
  <c r="AS32" i="11" s="1"/>
  <c r="O42" i="11"/>
  <c r="AS42" i="11" s="1"/>
  <c r="ER31" i="11"/>
  <c r="O43" i="11"/>
  <c r="AS43" i="11" s="1"/>
  <c r="O51" i="11"/>
  <c r="AS51" i="11" s="1"/>
  <c r="O35" i="11"/>
  <c r="AS35" i="11" s="1"/>
  <c r="O36" i="11"/>
  <c r="AS36" i="11" s="1"/>
  <c r="O52" i="11"/>
  <c r="AS52" i="11" s="1"/>
  <c r="CJ31" i="11"/>
  <c r="O38" i="11"/>
  <c r="AS38" i="11" s="1"/>
  <c r="O41" i="11"/>
  <c r="AS41" i="11" s="1"/>
  <c r="O34" i="11"/>
  <c r="AS34" i="11" s="1"/>
  <c r="O39" i="11"/>
  <c r="O40" i="11" s="1"/>
  <c r="AS40" i="11" s="1"/>
  <c r="AV31" i="11"/>
  <c r="R39" i="11"/>
  <c r="R40" i="11" s="1"/>
  <c r="AV40" i="11" s="1"/>
  <c r="CM31" i="11"/>
  <c r="R42" i="11"/>
  <c r="AV42" i="11" s="1"/>
  <c r="R35" i="11"/>
  <c r="AV35" i="11" s="1"/>
  <c r="FY31" i="11"/>
  <c r="R36" i="11"/>
  <c r="AV36" i="11" s="1"/>
  <c r="R38" i="11"/>
  <c r="AV38" i="11" s="1"/>
  <c r="R34" i="11"/>
  <c r="AV34" i="11" s="1"/>
  <c r="R33" i="11"/>
  <c r="AV33" i="11" s="1"/>
  <c r="DQ31" i="11"/>
  <c r="R51" i="11"/>
  <c r="AV51" i="11" s="1"/>
  <c r="R52" i="11"/>
  <c r="AV52" i="11" s="1"/>
  <c r="R32" i="11"/>
  <c r="AV32" i="11" s="1"/>
  <c r="R41" i="11"/>
  <c r="AV41" i="11" s="1"/>
  <c r="R43" i="11"/>
  <c r="AV43" i="11" s="1"/>
  <c r="EU31" i="11"/>
  <c r="EB31" i="11"/>
  <c r="BG31" i="11"/>
  <c r="AC36" i="11"/>
  <c r="BG36" i="11" s="1"/>
  <c r="AC43" i="11"/>
  <c r="BG43" i="11" s="1"/>
  <c r="AC41" i="11"/>
  <c r="BG41" i="11" s="1"/>
  <c r="AC51" i="11"/>
  <c r="BG51" i="11" s="1"/>
  <c r="AC38" i="11"/>
  <c r="BG38" i="11" s="1"/>
  <c r="CX31" i="11"/>
  <c r="AC34" i="11"/>
  <c r="BG34" i="11" s="1"/>
  <c r="AC52" i="11"/>
  <c r="BG52" i="11" s="1"/>
  <c r="AC35" i="11"/>
  <c r="BG35" i="11" s="1"/>
  <c r="AC33" i="11"/>
  <c r="BG33" i="11" s="1"/>
  <c r="FF31" i="11"/>
  <c r="AC39" i="11"/>
  <c r="AC40" i="11" s="1"/>
  <c r="BG40" i="11" s="1"/>
  <c r="AC42" i="11"/>
  <c r="BG42" i="11" s="1"/>
  <c r="GJ31" i="11"/>
  <c r="AC32" i="11"/>
  <c r="BG32" i="11" s="1"/>
  <c r="GT31" i="11"/>
  <c r="BQ31" i="11"/>
  <c r="EL31" i="11"/>
  <c r="AM36" i="11"/>
  <c r="BQ36" i="11" s="1"/>
  <c r="AM51" i="11"/>
  <c r="BQ51" i="11" s="1"/>
  <c r="AM32" i="11"/>
  <c r="BQ32" i="11" s="1"/>
  <c r="AM41" i="11"/>
  <c r="BQ41" i="11" s="1"/>
  <c r="AM35" i="11"/>
  <c r="BQ35" i="11" s="1"/>
  <c r="AM38" i="11"/>
  <c r="BQ38" i="11" s="1"/>
  <c r="AM34" i="11"/>
  <c r="BQ34" i="11" s="1"/>
  <c r="AM52" i="11"/>
  <c r="BQ52" i="11" s="1"/>
  <c r="FP31" i="11"/>
  <c r="AM42" i="11"/>
  <c r="BQ42" i="11" s="1"/>
  <c r="AM33" i="11"/>
  <c r="BQ33" i="11" s="1"/>
  <c r="DH31" i="11"/>
  <c r="AM39" i="11"/>
  <c r="AM40" i="11" s="1"/>
  <c r="BQ40" i="11" s="1"/>
  <c r="AM43" i="11"/>
  <c r="BQ43" i="11" s="1"/>
  <c r="CW31" i="11"/>
  <c r="AB42" i="11"/>
  <c r="BF42" i="11" s="1"/>
  <c r="GI31" i="11"/>
  <c r="AB51" i="11"/>
  <c r="BF51" i="11" s="1"/>
  <c r="EA31" i="11"/>
  <c r="AB33" i="11"/>
  <c r="BF33" i="11" s="1"/>
  <c r="AB36" i="11"/>
  <c r="BF36" i="11" s="1"/>
  <c r="AB52" i="11"/>
  <c r="BF52" i="11" s="1"/>
  <c r="AB32" i="11"/>
  <c r="BF32" i="11" s="1"/>
  <c r="AB34" i="11"/>
  <c r="BF34" i="11" s="1"/>
  <c r="FE31" i="11"/>
  <c r="AB38" i="11"/>
  <c r="BF38" i="11" s="1"/>
  <c r="AB43" i="11"/>
  <c r="BF43" i="11" s="1"/>
  <c r="BF31" i="11"/>
  <c r="AB35" i="11"/>
  <c r="BF35" i="11" s="1"/>
  <c r="AB41" i="11"/>
  <c r="BF41" i="11" s="1"/>
  <c r="AB39" i="11"/>
  <c r="AB40" i="11" s="1"/>
  <c r="BF40" i="11" s="1"/>
  <c r="FO31" i="11"/>
  <c r="EK31" i="11"/>
  <c r="AL32" i="11"/>
  <c r="BP32" i="11" s="1"/>
  <c r="DG31" i="11"/>
  <c r="AL51" i="11"/>
  <c r="BP51" i="11" s="1"/>
  <c r="AL38" i="11"/>
  <c r="BP38" i="11" s="1"/>
  <c r="BP31" i="11"/>
  <c r="AL43" i="11"/>
  <c r="BP43" i="11" s="1"/>
  <c r="AL42" i="11"/>
  <c r="BP42" i="11" s="1"/>
  <c r="AL34" i="11"/>
  <c r="BP34" i="11" s="1"/>
  <c r="AL36" i="11"/>
  <c r="BP36" i="11" s="1"/>
  <c r="AL35" i="11"/>
  <c r="BP35" i="11" s="1"/>
  <c r="AL39" i="11"/>
  <c r="AL40" i="11" s="1"/>
  <c r="BP40" i="11" s="1"/>
  <c r="GS31" i="11"/>
  <c r="AL52" i="11"/>
  <c r="BP52" i="11" s="1"/>
  <c r="AL41" i="11"/>
  <c r="BP41" i="11" s="1"/>
  <c r="AL33" i="11"/>
  <c r="BP33" i="11" s="1"/>
  <c r="FD31" i="11"/>
  <c r="DZ31" i="11"/>
  <c r="AA36" i="11"/>
  <c r="BE36" i="11" s="1"/>
  <c r="AA35" i="11"/>
  <c r="BE35" i="11" s="1"/>
  <c r="CV31" i="11"/>
  <c r="BE31" i="11"/>
  <c r="AA51" i="11"/>
  <c r="BE51" i="11" s="1"/>
  <c r="AA42" i="11"/>
  <c r="BE42" i="11" s="1"/>
  <c r="GH31" i="11"/>
  <c r="AA52" i="11"/>
  <c r="BE52" i="11" s="1"/>
  <c r="AA41" i="11"/>
  <c r="BE41" i="11" s="1"/>
  <c r="AA34" i="11"/>
  <c r="BE34" i="11" s="1"/>
  <c r="AA33" i="11"/>
  <c r="BE33" i="11" s="1"/>
  <c r="AA38" i="11"/>
  <c r="BE38" i="11" s="1"/>
  <c r="AA43" i="11"/>
  <c r="BE43" i="11" s="1"/>
  <c r="AA39" i="11"/>
  <c r="AA40" i="11" s="1"/>
  <c r="BE40" i="11" s="1"/>
  <c r="AA32" i="11"/>
  <c r="BE32" i="11" s="1"/>
  <c r="DF31" i="11"/>
  <c r="AK32" i="11"/>
  <c r="BO32" i="11" s="1"/>
  <c r="AK52" i="11"/>
  <c r="BO52" i="11" s="1"/>
  <c r="AK43" i="11"/>
  <c r="BO43" i="11" s="1"/>
  <c r="AK36" i="11"/>
  <c r="BO36" i="11" s="1"/>
  <c r="AK35" i="11"/>
  <c r="BO35" i="11" s="1"/>
  <c r="FN31" i="11"/>
  <c r="AK51" i="11"/>
  <c r="BO51" i="11" s="1"/>
  <c r="AK41" i="11"/>
  <c r="BO41" i="11" s="1"/>
  <c r="GR31" i="11"/>
  <c r="BO31" i="11"/>
  <c r="EJ31" i="11"/>
  <c r="AK39" i="11"/>
  <c r="AK40" i="11" s="1"/>
  <c r="BO40" i="11" s="1"/>
  <c r="AK33" i="11"/>
  <c r="BO33" i="11" s="1"/>
  <c r="AK34" i="11"/>
  <c r="BO34" i="11" s="1"/>
  <c r="AK38" i="11"/>
  <c r="BO38" i="11" s="1"/>
  <c r="AK42" i="11"/>
  <c r="BO42" i="11" s="1"/>
  <c r="CF32" i="11"/>
  <c r="CF35" i="11"/>
  <c r="CF36" i="11"/>
  <c r="CF33" i="11"/>
  <c r="CF48" i="11"/>
  <c r="CF34" i="11"/>
  <c r="CF37" i="11"/>
  <c r="CF38" i="11"/>
  <c r="CF49" i="11"/>
  <c r="AT25" i="11"/>
  <c r="AV25" i="11"/>
  <c r="AX25" i="11"/>
  <c r="AZ25" i="11"/>
  <c r="BB25" i="11"/>
  <c r="BD25" i="11"/>
  <c r="BF25" i="11"/>
  <c r="BH25" i="11"/>
  <c r="BJ25" i="11"/>
  <c r="BL25" i="11"/>
  <c r="BN25" i="11"/>
  <c r="BP25" i="11"/>
  <c r="BR25" i="11"/>
  <c r="BT25" i="11"/>
  <c r="AS25" i="11"/>
  <c r="AU25" i="11"/>
  <c r="AW25" i="11"/>
  <c r="AY25" i="11"/>
  <c r="BA25" i="11"/>
  <c r="BC25" i="11"/>
  <c r="BE25" i="11"/>
  <c r="BG25" i="11"/>
  <c r="BI25" i="11"/>
  <c r="BK25" i="11"/>
  <c r="BM25" i="11"/>
  <c r="BO25" i="11"/>
  <c r="BQ25" i="11"/>
  <c r="BS25" i="11"/>
  <c r="AR25" i="11"/>
  <c r="CA5" i="11"/>
  <c r="DM13" i="11"/>
  <c r="DM14" i="11"/>
  <c r="DM15" i="11"/>
  <c r="DM16" i="11"/>
  <c r="DM17" i="11"/>
  <c r="DM18" i="11"/>
  <c r="DM12" i="11"/>
  <c r="C6" i="11"/>
  <c r="CA46" i="11" l="1"/>
  <c r="CA47" i="11"/>
  <c r="DC36" i="21"/>
  <c r="EG36" i="21" s="1"/>
  <c r="FK36" i="21" s="1"/>
  <c r="GO36" i="21" s="1"/>
  <c r="CL36" i="21"/>
  <c r="DP36" i="21" s="1"/>
  <c r="ET36" i="21" s="1"/>
  <c r="FX36" i="21" s="1"/>
  <c r="DA36" i="21"/>
  <c r="EE36" i="21" s="1"/>
  <c r="FI36" i="21" s="1"/>
  <c r="GM36" i="21" s="1"/>
  <c r="DE36" i="21"/>
  <c r="EI36" i="21" s="1"/>
  <c r="FM36" i="21" s="1"/>
  <c r="GQ36" i="21" s="1"/>
  <c r="CK36" i="21"/>
  <c r="DO36" i="21" s="1"/>
  <c r="ES36" i="21" s="1"/>
  <c r="FW36" i="21" s="1"/>
  <c r="CM36" i="21"/>
  <c r="DQ36" i="21" s="1"/>
  <c r="EU36" i="21" s="1"/>
  <c r="FY36" i="21" s="1"/>
  <c r="DD36" i="21"/>
  <c r="EH36" i="21" s="1"/>
  <c r="FL36" i="21" s="1"/>
  <c r="GP36" i="21" s="1"/>
  <c r="DK20" i="21"/>
  <c r="EO20" i="21" s="1"/>
  <c r="FS20" i="21" s="1"/>
  <c r="GW20" i="21" s="1"/>
  <c r="CN21" i="34"/>
  <c r="DR21" i="34" s="1"/>
  <c r="EV21" i="34" s="1"/>
  <c r="FZ21" i="34" s="1"/>
  <c r="CT21" i="34"/>
  <c r="DX21" i="34" s="1"/>
  <c r="FB21" i="34" s="1"/>
  <c r="GF21" i="34" s="1"/>
  <c r="CL21" i="34"/>
  <c r="DP21" i="34" s="1"/>
  <c r="ET21" i="34" s="1"/>
  <c r="FX21" i="34" s="1"/>
  <c r="CR21" i="34"/>
  <c r="DV21" i="34" s="1"/>
  <c r="EZ21" i="34" s="1"/>
  <c r="GD21" i="34" s="1"/>
  <c r="CW21" i="34"/>
  <c r="EA21" i="34" s="1"/>
  <c r="FE21" i="34" s="1"/>
  <c r="GI21" i="34" s="1"/>
  <c r="DC21" i="34"/>
  <c r="EG21" i="34" s="1"/>
  <c r="FK21" i="34" s="1"/>
  <c r="GO21" i="34" s="1"/>
  <c r="DK21" i="34"/>
  <c r="EO21" i="34" s="1"/>
  <c r="FS21" i="34" s="1"/>
  <c r="GW21" i="34" s="1"/>
  <c r="FC14" i="22"/>
  <c r="GH13" i="22"/>
  <c r="GI14" i="21"/>
  <c r="DE6" i="34"/>
  <c r="EI6" i="34" s="1"/>
  <c r="FM6" i="34" s="1"/>
  <c r="GQ6" i="34" s="1"/>
  <c r="DK22" i="22"/>
  <c r="EO22" i="22" s="1"/>
  <c r="FS22" i="22" s="1"/>
  <c r="GW22" i="22" s="1"/>
  <c r="CQ11" i="22"/>
  <c r="DU11" i="22" s="1"/>
  <c r="EY11" i="22" s="1"/>
  <c r="GC11" i="22" s="1"/>
  <c r="CT11" i="22"/>
  <c r="DX11" i="22" s="1"/>
  <c r="FB11" i="22" s="1"/>
  <c r="GF11" i="22" s="1"/>
  <c r="CR11" i="22"/>
  <c r="DV11" i="22" s="1"/>
  <c r="EZ11" i="22" s="1"/>
  <c r="GD11" i="22" s="1"/>
  <c r="CP11" i="22"/>
  <c r="DT11" i="22" s="1"/>
  <c r="EX11" i="22" s="1"/>
  <c r="GB11" i="22" s="1"/>
  <c r="CO11" i="22"/>
  <c r="DS11" i="22" s="1"/>
  <c r="EW11" i="22" s="1"/>
  <c r="GA11" i="22" s="1"/>
  <c r="CU11" i="22"/>
  <c r="DY11" i="22" s="1"/>
  <c r="FC11" i="22" s="1"/>
  <c r="GG11" i="22" s="1"/>
  <c r="CS11" i="22"/>
  <c r="DW11" i="22" s="1"/>
  <c r="FA11" i="22" s="1"/>
  <c r="GE11" i="22" s="1"/>
  <c r="CN11" i="22"/>
  <c r="DR11" i="22" s="1"/>
  <c r="EV11" i="22" s="1"/>
  <c r="FZ11" i="22" s="1"/>
  <c r="CM11" i="22"/>
  <c r="DQ11" i="22" s="1"/>
  <c r="EU11" i="22" s="1"/>
  <c r="FY11" i="22" s="1"/>
  <c r="CJ11" i="22"/>
  <c r="DN11" i="22" s="1"/>
  <c r="ER11" i="22" s="1"/>
  <c r="FV11" i="22" s="1"/>
  <c r="CK11" i="22"/>
  <c r="DO11" i="22" s="1"/>
  <c r="ES11" i="22" s="1"/>
  <c r="FW11" i="22" s="1"/>
  <c r="DK11" i="22"/>
  <c r="EO11" i="22" s="1"/>
  <c r="FS11" i="22" s="1"/>
  <c r="GW11" i="22" s="1"/>
  <c r="DE11" i="22"/>
  <c r="EI11" i="22" s="1"/>
  <c r="FM11" i="22" s="1"/>
  <c r="GQ11" i="22" s="1"/>
  <c r="CL11" i="22"/>
  <c r="DP11" i="22" s="1"/>
  <c r="ET11" i="22" s="1"/>
  <c r="FX11" i="22" s="1"/>
  <c r="DI11" i="22"/>
  <c r="EM11" i="22" s="1"/>
  <c r="FQ11" i="22" s="1"/>
  <c r="GU11" i="22" s="1"/>
  <c r="FY13" i="21"/>
  <c r="FV12" i="34"/>
  <c r="FW12" i="34"/>
  <c r="ER14" i="22"/>
  <c r="FV14" i="22" s="1"/>
  <c r="AI29" i="34"/>
  <c r="AI31" i="34" s="1"/>
  <c r="AM29" i="34"/>
  <c r="AF29" i="34"/>
  <c r="S29" i="34"/>
  <c r="S31" i="34" s="1"/>
  <c r="W29" i="34"/>
  <c r="AA29" i="34"/>
  <c r="O29" i="34"/>
  <c r="O31" i="34" s="1"/>
  <c r="AJ29" i="34"/>
  <c r="AE29" i="34"/>
  <c r="AE31" i="34" s="1"/>
  <c r="X29" i="34"/>
  <c r="X31" i="34" s="1"/>
  <c r="AB29" i="34"/>
  <c r="AB31" i="34" s="1"/>
  <c r="AK29" i="34"/>
  <c r="Q29" i="34"/>
  <c r="Q31" i="34" s="1"/>
  <c r="Y29" i="34"/>
  <c r="N29" i="34"/>
  <c r="N31" i="34" s="1"/>
  <c r="AL29" i="34"/>
  <c r="R29" i="34"/>
  <c r="R31" i="34" s="1"/>
  <c r="Z29" i="34"/>
  <c r="Z31" i="34" s="1"/>
  <c r="AN29" i="34"/>
  <c r="AN31" i="34" s="1"/>
  <c r="T29" i="34"/>
  <c r="T31" i="34" s="1"/>
  <c r="P29" i="34"/>
  <c r="P31" i="34" s="1"/>
  <c r="AG29" i="34"/>
  <c r="AG31" i="34" s="1"/>
  <c r="AO29" i="34"/>
  <c r="U29" i="34"/>
  <c r="U31" i="34" s="1"/>
  <c r="AC29" i="34"/>
  <c r="AH29" i="34"/>
  <c r="AP29" i="34"/>
  <c r="AP31" i="34" s="1"/>
  <c r="V29" i="34"/>
  <c r="V31" i="34" s="1"/>
  <c r="AD29" i="34"/>
  <c r="AD31" i="34" s="1"/>
  <c r="CZ11" i="22"/>
  <c r="ED11" i="22" s="1"/>
  <c r="FH11" i="22" s="1"/>
  <c r="GL11" i="22" s="1"/>
  <c r="CW11" i="22"/>
  <c r="EA11" i="22" s="1"/>
  <c r="FE11" i="22" s="1"/>
  <c r="GI11" i="22" s="1"/>
  <c r="CV11" i="22"/>
  <c r="DZ11" i="22" s="1"/>
  <c r="FD11" i="22" s="1"/>
  <c r="GH11" i="22" s="1"/>
  <c r="CY11" i="22"/>
  <c r="EC11" i="22" s="1"/>
  <c r="FG11" i="22" s="1"/>
  <c r="GK11" i="22" s="1"/>
  <c r="CX11" i="22"/>
  <c r="EB11" i="22" s="1"/>
  <c r="FF11" i="22" s="1"/>
  <c r="GJ11" i="22" s="1"/>
  <c r="DD11" i="22"/>
  <c r="EH11" i="22" s="1"/>
  <c r="FL11" i="22" s="1"/>
  <c r="GP11" i="22" s="1"/>
  <c r="DC11" i="22"/>
  <c r="EG11" i="22" s="1"/>
  <c r="FK11" i="22" s="1"/>
  <c r="GO11" i="22" s="1"/>
  <c r="CM47" i="22"/>
  <c r="DQ47" i="22" s="1"/>
  <c r="EU47" i="22" s="1"/>
  <c r="FY47" i="22" s="1"/>
  <c r="DJ11" i="22"/>
  <c r="EN11" i="22" s="1"/>
  <c r="FR11" i="22" s="1"/>
  <c r="GV11" i="22" s="1"/>
  <c r="DH11" i="22"/>
  <c r="EL11" i="22" s="1"/>
  <c r="FP11" i="22" s="1"/>
  <c r="GT11" i="22" s="1"/>
  <c r="DF11" i="22"/>
  <c r="EJ11" i="22" s="1"/>
  <c r="FN11" i="22" s="1"/>
  <c r="GR11" i="22" s="1"/>
  <c r="DA11" i="22"/>
  <c r="EE11" i="22" s="1"/>
  <c r="FI11" i="22" s="1"/>
  <c r="GM11" i="22" s="1"/>
  <c r="DB11" i="22"/>
  <c r="EF11" i="22" s="1"/>
  <c r="FJ11" i="22" s="1"/>
  <c r="GN11" i="22" s="1"/>
  <c r="CI11" i="22"/>
  <c r="DM11" i="22" s="1"/>
  <c r="EQ11" i="22" s="1"/>
  <c r="FU11" i="22" s="1"/>
  <c r="DG11" i="22"/>
  <c r="EK11" i="22" s="1"/>
  <c r="FO11" i="22" s="1"/>
  <c r="GS11" i="22" s="1"/>
  <c r="CI21" i="22"/>
  <c r="DM21" i="22" s="1"/>
  <c r="EQ21" i="22" s="1"/>
  <c r="FU21" i="22" s="1"/>
  <c r="CM21" i="22"/>
  <c r="DQ21" i="22" s="1"/>
  <c r="EU21" i="22" s="1"/>
  <c r="FY21" i="22" s="1"/>
  <c r="CN21" i="22"/>
  <c r="DR21" i="22" s="1"/>
  <c r="EV21" i="22" s="1"/>
  <c r="FZ21" i="22" s="1"/>
  <c r="CR21" i="22"/>
  <c r="DV21" i="22" s="1"/>
  <c r="EZ21" i="22" s="1"/>
  <c r="GD21" i="22" s="1"/>
  <c r="DF21" i="22"/>
  <c r="EJ21" i="22" s="1"/>
  <c r="FN21" i="22" s="1"/>
  <c r="GR21" i="22" s="1"/>
  <c r="CY21" i="22"/>
  <c r="EC21" i="22" s="1"/>
  <c r="FG21" i="22" s="1"/>
  <c r="GK21" i="22" s="1"/>
  <c r="DC21" i="22"/>
  <c r="EG21" i="22" s="1"/>
  <c r="FK21" i="22" s="1"/>
  <c r="GO21" i="22" s="1"/>
  <c r="DG21" i="22"/>
  <c r="EK21" i="22" s="1"/>
  <c r="FO21" i="22" s="1"/>
  <c r="GS21" i="22" s="1"/>
  <c r="CU21" i="21"/>
  <c r="DY21" i="21" s="1"/>
  <c r="FC21" i="21" s="1"/>
  <c r="GG21" i="21" s="1"/>
  <c r="CR21" i="21"/>
  <c r="DV21" i="21" s="1"/>
  <c r="EZ21" i="21" s="1"/>
  <c r="GD21" i="21" s="1"/>
  <c r="CS21" i="21"/>
  <c r="DW21" i="21" s="1"/>
  <c r="FA21" i="21" s="1"/>
  <c r="GE21" i="21" s="1"/>
  <c r="DG21" i="21"/>
  <c r="EK21" i="21" s="1"/>
  <c r="FO21" i="21" s="1"/>
  <c r="GS21" i="21" s="1"/>
  <c r="DD21" i="21"/>
  <c r="EH21" i="21" s="1"/>
  <c r="FL21" i="21" s="1"/>
  <c r="GP21" i="21" s="1"/>
  <c r="CQ21" i="21"/>
  <c r="DU21" i="21" s="1"/>
  <c r="EY21" i="21" s="1"/>
  <c r="GC21" i="21" s="1"/>
  <c r="CL21" i="21"/>
  <c r="DP21" i="21" s="1"/>
  <c r="ET21" i="21" s="1"/>
  <c r="FX21" i="21" s="1"/>
  <c r="FQ14" i="22"/>
  <c r="GU14" i="22" s="1"/>
  <c r="DD9" i="21"/>
  <c r="EH9" i="21" s="1"/>
  <c r="FL9" i="21" s="1"/>
  <c r="GP9" i="21" s="1"/>
  <c r="DH9" i="21"/>
  <c r="EL9" i="21" s="1"/>
  <c r="FP9" i="21" s="1"/>
  <c r="GT9" i="21" s="1"/>
  <c r="CY9" i="21"/>
  <c r="EC9" i="21" s="1"/>
  <c r="FG9" i="21" s="1"/>
  <c r="GK9" i="21" s="1"/>
  <c r="CK9" i="21"/>
  <c r="DO9" i="21" s="1"/>
  <c r="ES9" i="21" s="1"/>
  <c r="FW9" i="21" s="1"/>
  <c r="CX9" i="21"/>
  <c r="EB9" i="21" s="1"/>
  <c r="FF9" i="21" s="1"/>
  <c r="GJ9" i="21" s="1"/>
  <c r="DK9" i="21"/>
  <c r="EO9" i="21" s="1"/>
  <c r="FS9" i="21" s="1"/>
  <c r="GW9" i="21" s="1"/>
  <c r="DE9" i="21"/>
  <c r="EI9" i="21" s="1"/>
  <c r="FM9" i="21" s="1"/>
  <c r="GQ9" i="21" s="1"/>
  <c r="DA8" i="22"/>
  <c r="EE8" i="22" s="1"/>
  <c r="FI8" i="22" s="1"/>
  <c r="GM8" i="22" s="1"/>
  <c r="DG8" i="22"/>
  <c r="EK8" i="22" s="1"/>
  <c r="FO8" i="22" s="1"/>
  <c r="GS8" i="22" s="1"/>
  <c r="DE8" i="22"/>
  <c r="EI8" i="22" s="1"/>
  <c r="FM8" i="22" s="1"/>
  <c r="GQ8" i="22" s="1"/>
  <c r="DK8" i="22"/>
  <c r="EO8" i="22" s="1"/>
  <c r="FS8" i="22" s="1"/>
  <c r="GW8" i="22" s="1"/>
  <c r="CX8" i="22"/>
  <c r="EB8" i="22" s="1"/>
  <c r="FF8" i="22" s="1"/>
  <c r="GJ8" i="22" s="1"/>
  <c r="CZ8" i="22"/>
  <c r="ED8" i="22" s="1"/>
  <c r="FH8" i="22" s="1"/>
  <c r="GL8" i="22" s="1"/>
  <c r="CM8" i="22"/>
  <c r="DQ8" i="22" s="1"/>
  <c r="EU8" i="22" s="1"/>
  <c r="FY8" i="22" s="1"/>
  <c r="EU15" i="22"/>
  <c r="FY15" i="22" s="1"/>
  <c r="CK9" i="34"/>
  <c r="DO9" i="34" s="1"/>
  <c r="ES9" i="34" s="1"/>
  <c r="FW9" i="34" s="1"/>
  <c r="DH9" i="34"/>
  <c r="EL9" i="34" s="1"/>
  <c r="FP9" i="34" s="1"/>
  <c r="GT9" i="34" s="1"/>
  <c r="CP9" i="34"/>
  <c r="DT9" i="34" s="1"/>
  <c r="EX9" i="34" s="1"/>
  <c r="GB9" i="34" s="1"/>
  <c r="DA9" i="34"/>
  <c r="EE9" i="34" s="1"/>
  <c r="FI9" i="34" s="1"/>
  <c r="GM9" i="34" s="1"/>
  <c r="DE9" i="34"/>
  <c r="EI9" i="34" s="1"/>
  <c r="FM9" i="34" s="1"/>
  <c r="GQ9" i="34" s="1"/>
  <c r="CW9" i="34"/>
  <c r="EA9" i="34" s="1"/>
  <c r="FE9" i="34" s="1"/>
  <c r="GI9" i="34" s="1"/>
  <c r="CN9" i="34"/>
  <c r="DR9" i="34" s="1"/>
  <c r="EV9" i="34" s="1"/>
  <c r="FZ9" i="34" s="1"/>
  <c r="FU12" i="21"/>
  <c r="CZ9" i="21"/>
  <c r="ED9" i="21" s="1"/>
  <c r="FH9" i="21" s="1"/>
  <c r="GL9" i="21" s="1"/>
  <c r="DI9" i="21"/>
  <c r="EM9" i="21" s="1"/>
  <c r="FQ9" i="21" s="1"/>
  <c r="GU9" i="21" s="1"/>
  <c r="CL9" i="21"/>
  <c r="DP9" i="21" s="1"/>
  <c r="ET9" i="21" s="1"/>
  <c r="FX9" i="21" s="1"/>
  <c r="CI9" i="21"/>
  <c r="DM9" i="21" s="1"/>
  <c r="EQ9" i="21" s="1"/>
  <c r="FU9" i="21" s="1"/>
  <c r="CT9" i="21"/>
  <c r="DX9" i="21" s="1"/>
  <c r="FB9" i="21" s="1"/>
  <c r="GF9" i="21" s="1"/>
  <c r="CW9" i="21"/>
  <c r="EA9" i="21" s="1"/>
  <c r="FE9" i="21" s="1"/>
  <c r="GI9" i="21" s="1"/>
  <c r="CV9" i="21"/>
  <c r="DZ9" i="21" s="1"/>
  <c r="FD9" i="21" s="1"/>
  <c r="GH9" i="21" s="1"/>
  <c r="GI13" i="21"/>
  <c r="DA21" i="34"/>
  <c r="EE21" i="34" s="1"/>
  <c r="FI21" i="34" s="1"/>
  <c r="GM21" i="34" s="1"/>
  <c r="CK21" i="34"/>
  <c r="DO21" i="34" s="1"/>
  <c r="ES21" i="34" s="1"/>
  <c r="FW21" i="34" s="1"/>
  <c r="DJ21" i="34"/>
  <c r="EN21" i="34" s="1"/>
  <c r="FR21" i="34" s="1"/>
  <c r="GV21" i="34" s="1"/>
  <c r="DB21" i="34"/>
  <c r="EF21" i="34" s="1"/>
  <c r="FJ21" i="34" s="1"/>
  <c r="GN21" i="34" s="1"/>
  <c r="DF21" i="34"/>
  <c r="EJ21" i="34" s="1"/>
  <c r="FN21" i="34" s="1"/>
  <c r="GR21" i="34" s="1"/>
  <c r="CZ21" i="34"/>
  <c r="ED21" i="34" s="1"/>
  <c r="FH21" i="34" s="1"/>
  <c r="GL21" i="34" s="1"/>
  <c r="DE21" i="34"/>
  <c r="EI21" i="34" s="1"/>
  <c r="FM21" i="34" s="1"/>
  <c r="GQ21" i="34" s="1"/>
  <c r="CS21" i="34"/>
  <c r="DW21" i="34" s="1"/>
  <c r="FA21" i="34" s="1"/>
  <c r="GE21" i="34" s="1"/>
  <c r="CO21" i="34"/>
  <c r="DS21" i="34" s="1"/>
  <c r="EW21" i="34" s="1"/>
  <c r="GA21" i="34" s="1"/>
  <c r="CM21" i="34"/>
  <c r="DQ21" i="34" s="1"/>
  <c r="EU21" i="34" s="1"/>
  <c r="FY21" i="34" s="1"/>
  <c r="DA9" i="21"/>
  <c r="EE9" i="21" s="1"/>
  <c r="FI9" i="21" s="1"/>
  <c r="GM9" i="21" s="1"/>
  <c r="DJ9" i="21"/>
  <c r="EN9" i="21" s="1"/>
  <c r="FR9" i="21" s="1"/>
  <c r="GV9" i="21" s="1"/>
  <c r="CN9" i="21"/>
  <c r="DR9" i="21" s="1"/>
  <c r="EV9" i="21" s="1"/>
  <c r="FZ9" i="21" s="1"/>
  <c r="DG9" i="21"/>
  <c r="EK9" i="21" s="1"/>
  <c r="FO9" i="21" s="1"/>
  <c r="GS9" i="21" s="1"/>
  <c r="CP9" i="21"/>
  <c r="DT9" i="21" s="1"/>
  <c r="EX9" i="21" s="1"/>
  <c r="GB9" i="21" s="1"/>
  <c r="CS9" i="21"/>
  <c r="DW9" i="21" s="1"/>
  <c r="FA9" i="21" s="1"/>
  <c r="GE9" i="21" s="1"/>
  <c r="CM9" i="21"/>
  <c r="DQ9" i="21" s="1"/>
  <c r="EU9" i="21" s="1"/>
  <c r="FY9" i="21" s="1"/>
  <c r="EU16" i="21"/>
  <c r="FY16" i="21" s="1"/>
  <c r="CY21" i="34"/>
  <c r="EC21" i="34" s="1"/>
  <c r="FG21" i="34" s="1"/>
  <c r="GK21" i="34" s="1"/>
  <c r="CI21" i="34"/>
  <c r="DM21" i="34" s="1"/>
  <c r="EQ21" i="34" s="1"/>
  <c r="FU21" i="34" s="1"/>
  <c r="CX21" i="34"/>
  <c r="EB21" i="34" s="1"/>
  <c r="FF21" i="34" s="1"/>
  <c r="GJ21" i="34" s="1"/>
  <c r="CV21" i="34"/>
  <c r="DZ21" i="34" s="1"/>
  <c r="FD21" i="34" s="1"/>
  <c r="GH21" i="34" s="1"/>
  <c r="FE16" i="21"/>
  <c r="DG21" i="34"/>
  <c r="EK21" i="34" s="1"/>
  <c r="FO21" i="34" s="1"/>
  <c r="GS21" i="34" s="1"/>
  <c r="CU21" i="34"/>
  <c r="DY21" i="34" s="1"/>
  <c r="FC21" i="34" s="1"/>
  <c r="GG21" i="34" s="1"/>
  <c r="CQ21" i="34"/>
  <c r="DU21" i="34" s="1"/>
  <c r="EY21" i="34" s="1"/>
  <c r="GC21" i="34" s="1"/>
  <c r="DI21" i="34"/>
  <c r="EM21" i="34" s="1"/>
  <c r="FQ21" i="34" s="1"/>
  <c r="GU21" i="34" s="1"/>
  <c r="CJ21" i="34"/>
  <c r="DN21" i="34" s="1"/>
  <c r="ER21" i="34" s="1"/>
  <c r="FV21" i="34" s="1"/>
  <c r="CP21" i="34"/>
  <c r="DT21" i="34" s="1"/>
  <c r="EX21" i="34" s="1"/>
  <c r="GB21" i="34" s="1"/>
  <c r="DD21" i="34"/>
  <c r="EH21" i="34" s="1"/>
  <c r="FL21" i="34" s="1"/>
  <c r="GP21" i="34" s="1"/>
  <c r="DH21" i="34"/>
  <c r="EL21" i="34" s="1"/>
  <c r="FP21" i="34" s="1"/>
  <c r="GT21" i="34" s="1"/>
  <c r="CW5" i="34"/>
  <c r="EA5" i="34" s="1"/>
  <c r="FE5" i="34" s="1"/>
  <c r="GI5" i="34" s="1"/>
  <c r="DB9" i="21"/>
  <c r="EF9" i="21" s="1"/>
  <c r="FJ9" i="21" s="1"/>
  <c r="GN9" i="21" s="1"/>
  <c r="CU9" i="21"/>
  <c r="DY9" i="21" s="1"/>
  <c r="FC9" i="21" s="1"/>
  <c r="GG9" i="21" s="1"/>
  <c r="DF9" i="21"/>
  <c r="EJ9" i="21" s="1"/>
  <c r="FN9" i="21" s="1"/>
  <c r="GR9" i="21" s="1"/>
  <c r="CO9" i="21"/>
  <c r="DS9" i="21" s="1"/>
  <c r="EW9" i="21" s="1"/>
  <c r="GA9" i="21" s="1"/>
  <c r="CR9" i="21"/>
  <c r="DV9" i="21" s="1"/>
  <c r="EZ9" i="21" s="1"/>
  <c r="GD9" i="21" s="1"/>
  <c r="CQ9" i="21"/>
  <c r="DU9" i="21" s="1"/>
  <c r="EY9" i="21" s="1"/>
  <c r="GC9" i="21" s="1"/>
  <c r="CJ9" i="21"/>
  <c r="DN9" i="21" s="1"/>
  <c r="ER9" i="21" s="1"/>
  <c r="FV9" i="21" s="1"/>
  <c r="DC9" i="21"/>
  <c r="EG9" i="21" s="1"/>
  <c r="FK9" i="21" s="1"/>
  <c r="GO9" i="21" s="1"/>
  <c r="ET16" i="21"/>
  <c r="FX16" i="21" s="1"/>
  <c r="EU14" i="22"/>
  <c r="FY14" i="22" s="1"/>
  <c r="FE14" i="22"/>
  <c r="GI14" i="22" s="1"/>
  <c r="CU21" i="22"/>
  <c r="DY21" i="22" s="1"/>
  <c r="FC21" i="22" s="1"/>
  <c r="GG21" i="22" s="1"/>
  <c r="DE21" i="22"/>
  <c r="EI21" i="22" s="1"/>
  <c r="FM21" i="22" s="1"/>
  <c r="GQ21" i="22" s="1"/>
  <c r="CK21" i="22"/>
  <c r="DO21" i="22" s="1"/>
  <c r="ES21" i="22" s="1"/>
  <c r="FW21" i="22" s="1"/>
  <c r="DI21" i="22"/>
  <c r="EM21" i="22" s="1"/>
  <c r="FQ21" i="22" s="1"/>
  <c r="GU21" i="22" s="1"/>
  <c r="CL21" i="22"/>
  <c r="DP21" i="22" s="1"/>
  <c r="ET21" i="22" s="1"/>
  <c r="FX21" i="22" s="1"/>
  <c r="DK21" i="22"/>
  <c r="EO21" i="22" s="1"/>
  <c r="FS21" i="22" s="1"/>
  <c r="GW21" i="22" s="1"/>
  <c r="CJ21" i="22"/>
  <c r="DN21" i="22" s="1"/>
  <c r="ER21" i="22" s="1"/>
  <c r="FV21" i="22" s="1"/>
  <c r="CK8" i="22"/>
  <c r="DO8" i="22" s="1"/>
  <c r="ES8" i="22" s="1"/>
  <c r="FW8" i="22" s="1"/>
  <c r="CQ8" i="22"/>
  <c r="DU8" i="22" s="1"/>
  <c r="EY8" i="22" s="1"/>
  <c r="GC8" i="22" s="1"/>
  <c r="CO8" i="22"/>
  <c r="DS8" i="22" s="1"/>
  <c r="EW8" i="22" s="1"/>
  <c r="GA8" i="22" s="1"/>
  <c r="CU8" i="22"/>
  <c r="DY8" i="22" s="1"/>
  <c r="FC8" i="22" s="1"/>
  <c r="GG8" i="22" s="1"/>
  <c r="DI8" i="22"/>
  <c r="EM8" i="22" s="1"/>
  <c r="FQ8" i="22" s="1"/>
  <c r="GU8" i="22" s="1"/>
  <c r="CJ8" i="22"/>
  <c r="DN8" i="22" s="1"/>
  <c r="ER8" i="22" s="1"/>
  <c r="FV8" i="22" s="1"/>
  <c r="DB8" i="22"/>
  <c r="EF8" i="22" s="1"/>
  <c r="FJ8" i="22" s="1"/>
  <c r="GN8" i="22" s="1"/>
  <c r="DD8" i="22"/>
  <c r="EH8" i="22" s="1"/>
  <c r="FL8" i="22" s="1"/>
  <c r="GP8" i="22" s="1"/>
  <c r="FS14" i="22"/>
  <c r="GW14" i="22" s="1"/>
  <c r="FI14" i="22"/>
  <c r="GM14" i="22" s="1"/>
  <c r="FV12" i="21"/>
  <c r="CO5" i="34"/>
  <c r="DS5" i="34" s="1"/>
  <c r="EW5" i="34" s="1"/>
  <c r="GA5" i="34" s="1"/>
  <c r="FM16" i="21"/>
  <c r="ER16" i="21"/>
  <c r="FV16" i="21" s="1"/>
  <c r="CI11" i="34"/>
  <c r="DM11" i="34" s="1"/>
  <c r="EQ11" i="34" s="1"/>
  <c r="FU11" i="34" s="1"/>
  <c r="CF38" i="34"/>
  <c r="GP13" i="22"/>
  <c r="FU12" i="34"/>
  <c r="GC12" i="34"/>
  <c r="GH12" i="34"/>
  <c r="GP12" i="34"/>
  <c r="EW15" i="22"/>
  <c r="GA15" i="22" s="1"/>
  <c r="DB20" i="22"/>
  <c r="EF20" i="22" s="1"/>
  <c r="FJ20" i="22" s="1"/>
  <c r="GN20" i="22" s="1"/>
  <c r="EW16" i="21"/>
  <c r="GA16" i="21" s="1"/>
  <c r="FK16" i="21"/>
  <c r="GO16" i="21" s="1"/>
  <c r="ES16" i="21"/>
  <c r="FW16" i="21" s="1"/>
  <c r="EQ16" i="21"/>
  <c r="FU16" i="21" s="1"/>
  <c r="GH14" i="22"/>
  <c r="FG16" i="21"/>
  <c r="GK16" i="21" s="1"/>
  <c r="GU12" i="34"/>
  <c r="GW12" i="34"/>
  <c r="GG14" i="22"/>
  <c r="FA16" i="21"/>
  <c r="FC16" i="21"/>
  <c r="GG16" i="21" s="1"/>
  <c r="FQ16" i="21"/>
  <c r="GU16" i="21" s="1"/>
  <c r="FO16" i="21"/>
  <c r="GS16" i="21" s="1"/>
  <c r="CP8" i="22"/>
  <c r="DT8" i="22" s="1"/>
  <c r="EX8" i="22" s="1"/>
  <c r="GB8" i="22" s="1"/>
  <c r="CR8" i="22"/>
  <c r="DV8" i="22" s="1"/>
  <c r="EZ8" i="22" s="1"/>
  <c r="GD8" i="22" s="1"/>
  <c r="CT8" i="22"/>
  <c r="DX8" i="22" s="1"/>
  <c r="FB8" i="22" s="1"/>
  <c r="GF8" i="22" s="1"/>
  <c r="CV8" i="22"/>
  <c r="DZ8" i="22" s="1"/>
  <c r="FD8" i="22" s="1"/>
  <c r="GH8" i="22" s="1"/>
  <c r="CI8" i="22"/>
  <c r="DM8" i="22" s="1"/>
  <c r="EQ8" i="22" s="1"/>
  <c r="FU8" i="22" s="1"/>
  <c r="CW8" i="22"/>
  <c r="EA8" i="22" s="1"/>
  <c r="FE8" i="22" s="1"/>
  <c r="GI8" i="22" s="1"/>
  <c r="DC8" i="22"/>
  <c r="EG8" i="22" s="1"/>
  <c r="FK8" i="22" s="1"/>
  <c r="GO8" i="22" s="1"/>
  <c r="CO8" i="34"/>
  <c r="DS8" i="34" s="1"/>
  <c r="EW8" i="34" s="1"/>
  <c r="GA8" i="34" s="1"/>
  <c r="DD8" i="34"/>
  <c r="EH8" i="34" s="1"/>
  <c r="FL8" i="34" s="1"/>
  <c r="GP8" i="34" s="1"/>
  <c r="CT8" i="34"/>
  <c r="DX8" i="34" s="1"/>
  <c r="FB8" i="34" s="1"/>
  <c r="GF8" i="34" s="1"/>
  <c r="CI8" i="34"/>
  <c r="DM8" i="34" s="1"/>
  <c r="EQ8" i="34" s="1"/>
  <c r="FU8" i="34" s="1"/>
  <c r="CR8" i="34"/>
  <c r="DV8" i="34" s="1"/>
  <c r="EZ8" i="34" s="1"/>
  <c r="GD8" i="34" s="1"/>
  <c r="CV8" i="34"/>
  <c r="DZ8" i="34" s="1"/>
  <c r="FD8" i="34" s="1"/>
  <c r="GH8" i="34" s="1"/>
  <c r="CX8" i="34"/>
  <c r="EB8" i="34" s="1"/>
  <c r="FF8" i="34" s="1"/>
  <c r="GJ8" i="34" s="1"/>
  <c r="CR7" i="21"/>
  <c r="DV7" i="21" s="1"/>
  <c r="EZ7" i="21" s="1"/>
  <c r="GD7" i="21" s="1"/>
  <c r="DB7" i="21"/>
  <c r="EF7" i="21" s="1"/>
  <c r="FJ7" i="21" s="1"/>
  <c r="GN7" i="21" s="1"/>
  <c r="CK7" i="21"/>
  <c r="DO7" i="21" s="1"/>
  <c r="ES7" i="21" s="1"/>
  <c r="FW7" i="21" s="1"/>
  <c r="CI7" i="21"/>
  <c r="DM7" i="21" s="1"/>
  <c r="EQ7" i="21" s="1"/>
  <c r="FU7" i="21" s="1"/>
  <c r="CO7" i="21"/>
  <c r="DS7" i="21" s="1"/>
  <c r="EW7" i="21" s="1"/>
  <c r="GA7" i="21" s="1"/>
  <c r="CM7" i="21"/>
  <c r="DQ7" i="21" s="1"/>
  <c r="EU7" i="21" s="1"/>
  <c r="FY7" i="21" s="1"/>
  <c r="CS7" i="21"/>
  <c r="DW7" i="21" s="1"/>
  <c r="FA7" i="21" s="1"/>
  <c r="GE7" i="21" s="1"/>
  <c r="DF8" i="22"/>
  <c r="EJ8" i="22" s="1"/>
  <c r="FN8" i="22" s="1"/>
  <c r="GR8" i="22" s="1"/>
  <c r="DH8" i="22"/>
  <c r="EL8" i="22" s="1"/>
  <c r="FP8" i="22" s="1"/>
  <c r="GT8" i="22" s="1"/>
  <c r="DJ8" i="22"/>
  <c r="EN8" i="22" s="1"/>
  <c r="FR8" i="22" s="1"/>
  <c r="GV8" i="22" s="1"/>
  <c r="CS8" i="22"/>
  <c r="DW8" i="22" s="1"/>
  <c r="FA8" i="22" s="1"/>
  <c r="GE8" i="22" s="1"/>
  <c r="CY8" i="22"/>
  <c r="EC8" i="22" s="1"/>
  <c r="FG8" i="22" s="1"/>
  <c r="GK8" i="22" s="1"/>
  <c r="CL8" i="22"/>
  <c r="DP8" i="22" s="1"/>
  <c r="ET8" i="22" s="1"/>
  <c r="FX8" i="22" s="1"/>
  <c r="CN8" i="22"/>
  <c r="DR8" i="22" s="1"/>
  <c r="EV8" i="22" s="1"/>
  <c r="FZ8" i="22" s="1"/>
  <c r="DA21" i="22"/>
  <c r="EE21" i="22" s="1"/>
  <c r="FI21" i="22" s="1"/>
  <c r="GM21" i="22" s="1"/>
  <c r="CX21" i="22"/>
  <c r="EB21" i="22" s="1"/>
  <c r="FF21" i="22" s="1"/>
  <c r="GJ21" i="22" s="1"/>
  <c r="DB21" i="22"/>
  <c r="EF21" i="22" s="1"/>
  <c r="FJ21" i="22" s="1"/>
  <c r="GN21" i="22" s="1"/>
  <c r="CT21" i="22"/>
  <c r="DX21" i="22" s="1"/>
  <c r="FB21" i="22" s="1"/>
  <c r="GF21" i="22" s="1"/>
  <c r="CZ21" i="22"/>
  <c r="ED21" i="22" s="1"/>
  <c r="FH21" i="22" s="1"/>
  <c r="GL21" i="22" s="1"/>
  <c r="CP21" i="22"/>
  <c r="DT21" i="22" s="1"/>
  <c r="EX21" i="22" s="1"/>
  <c r="GB21" i="22" s="1"/>
  <c r="CQ21" i="22"/>
  <c r="DU21" i="22" s="1"/>
  <c r="EY21" i="22" s="1"/>
  <c r="GC21" i="22" s="1"/>
  <c r="CJ48" i="21"/>
  <c r="DN48" i="21" s="1"/>
  <c r="ER48" i="21" s="1"/>
  <c r="FV48" i="21" s="1"/>
  <c r="DB48" i="21"/>
  <c r="EF48" i="21" s="1"/>
  <c r="FJ48" i="21" s="1"/>
  <c r="GN48" i="21" s="1"/>
  <c r="CR48" i="21"/>
  <c r="DV48" i="21" s="1"/>
  <c r="EZ48" i="21" s="1"/>
  <c r="GD48" i="21" s="1"/>
  <c r="CY48" i="21"/>
  <c r="EC48" i="21" s="1"/>
  <c r="FG48" i="21" s="1"/>
  <c r="GK48" i="21" s="1"/>
  <c r="DC48" i="21"/>
  <c r="EG48" i="21" s="1"/>
  <c r="FK48" i="21" s="1"/>
  <c r="GO48" i="21" s="1"/>
  <c r="DF48" i="21"/>
  <c r="EJ48" i="21" s="1"/>
  <c r="FN48" i="21" s="1"/>
  <c r="GR48" i="21" s="1"/>
  <c r="DI48" i="21"/>
  <c r="EM48" i="21" s="1"/>
  <c r="FQ48" i="21" s="1"/>
  <c r="GU48" i="21" s="1"/>
  <c r="DD48" i="21"/>
  <c r="EH48" i="21" s="1"/>
  <c r="FL48" i="21" s="1"/>
  <c r="GP48" i="21" s="1"/>
  <c r="DD21" i="22"/>
  <c r="EH21" i="22" s="1"/>
  <c r="FL21" i="22" s="1"/>
  <c r="GP21" i="22" s="1"/>
  <c r="DH21" i="22"/>
  <c r="EL21" i="22" s="1"/>
  <c r="FP21" i="22" s="1"/>
  <c r="GT21" i="22" s="1"/>
  <c r="DJ21" i="22"/>
  <c r="EN21" i="22" s="1"/>
  <c r="FR21" i="22" s="1"/>
  <c r="GV21" i="22" s="1"/>
  <c r="CO21" i="22"/>
  <c r="DS21" i="22" s="1"/>
  <c r="EW21" i="22" s="1"/>
  <c r="GA21" i="22" s="1"/>
  <c r="CV21" i="22"/>
  <c r="DZ21" i="22" s="1"/>
  <c r="FD21" i="22" s="1"/>
  <c r="GH21" i="22" s="1"/>
  <c r="CS21" i="22"/>
  <c r="DW21" i="22" s="1"/>
  <c r="FA21" i="22" s="1"/>
  <c r="GE21" i="22" s="1"/>
  <c r="CW21" i="22"/>
  <c r="EA21" i="22" s="1"/>
  <c r="FE21" i="22" s="1"/>
  <c r="GI21" i="22" s="1"/>
  <c r="DH21" i="21"/>
  <c r="EL21" i="21" s="1"/>
  <c r="FP21" i="21" s="1"/>
  <c r="GT21" i="21" s="1"/>
  <c r="CP21" i="21"/>
  <c r="DT21" i="21" s="1"/>
  <c r="EX21" i="21" s="1"/>
  <c r="GB21" i="21" s="1"/>
  <c r="DB21" i="21"/>
  <c r="EF21" i="21" s="1"/>
  <c r="FJ21" i="21" s="1"/>
  <c r="GN21" i="21" s="1"/>
  <c r="CJ21" i="21"/>
  <c r="DN21" i="21" s="1"/>
  <c r="ER21" i="21" s="1"/>
  <c r="FV21" i="21" s="1"/>
  <c r="CX19" i="34"/>
  <c r="EB19" i="34" s="1"/>
  <c r="FF19" i="34" s="1"/>
  <c r="GJ19" i="34" s="1"/>
  <c r="DH19" i="34"/>
  <c r="EL19" i="34" s="1"/>
  <c r="FP19" i="34" s="1"/>
  <c r="GT19" i="34" s="1"/>
  <c r="CY19" i="34"/>
  <c r="EC19" i="34" s="1"/>
  <c r="FG19" i="34" s="1"/>
  <c r="GK19" i="34" s="1"/>
  <c r="DE19" i="34"/>
  <c r="EI19" i="34" s="1"/>
  <c r="FM19" i="34" s="1"/>
  <c r="GQ19" i="34" s="1"/>
  <c r="CI19" i="34"/>
  <c r="DM19" i="34" s="1"/>
  <c r="EQ19" i="34" s="1"/>
  <c r="FU19" i="34" s="1"/>
  <c r="DI19" i="34"/>
  <c r="EM19" i="34" s="1"/>
  <c r="FQ19" i="34" s="1"/>
  <c r="GU19" i="34" s="1"/>
  <c r="CW19" i="34"/>
  <c r="EA19" i="34" s="1"/>
  <c r="FE19" i="34" s="1"/>
  <c r="GI19" i="34" s="1"/>
  <c r="CT49" i="21"/>
  <c r="DX49" i="21" s="1"/>
  <c r="FB49" i="21" s="1"/>
  <c r="GF49" i="21" s="1"/>
  <c r="DC49" i="21"/>
  <c r="EG49" i="21" s="1"/>
  <c r="FK49" i="21" s="1"/>
  <c r="GO49" i="21" s="1"/>
  <c r="DI21" i="21"/>
  <c r="EM21" i="21" s="1"/>
  <c r="FQ21" i="21" s="1"/>
  <c r="GU21" i="21" s="1"/>
  <c r="CM21" i="21"/>
  <c r="DQ21" i="21" s="1"/>
  <c r="EU21" i="21" s="1"/>
  <c r="FY21" i="21" s="1"/>
  <c r="CO21" i="21"/>
  <c r="DS21" i="21" s="1"/>
  <c r="EW21" i="21" s="1"/>
  <c r="GA21" i="21" s="1"/>
  <c r="CX21" i="21"/>
  <c r="EB21" i="21" s="1"/>
  <c r="FF21" i="21" s="1"/>
  <c r="GJ21" i="21" s="1"/>
  <c r="CR9" i="34"/>
  <c r="DV9" i="34" s="1"/>
  <c r="EZ9" i="34" s="1"/>
  <c r="GD9" i="34" s="1"/>
  <c r="DF9" i="34"/>
  <c r="EJ9" i="34" s="1"/>
  <c r="FN9" i="34" s="1"/>
  <c r="GR9" i="34" s="1"/>
  <c r="CS9" i="34"/>
  <c r="DW9" i="34" s="1"/>
  <c r="FA9" i="34" s="1"/>
  <c r="GE9" i="34" s="1"/>
  <c r="CJ9" i="34"/>
  <c r="DN9" i="34" s="1"/>
  <c r="ER9" i="34" s="1"/>
  <c r="FV9" i="34" s="1"/>
  <c r="CZ9" i="34"/>
  <c r="ED9" i="34" s="1"/>
  <c r="FH9" i="34" s="1"/>
  <c r="GL9" i="34" s="1"/>
  <c r="DB9" i="34"/>
  <c r="EF9" i="34" s="1"/>
  <c r="FJ9" i="34" s="1"/>
  <c r="GN9" i="34" s="1"/>
  <c r="CV9" i="34"/>
  <c r="DZ9" i="34" s="1"/>
  <c r="FD9" i="34" s="1"/>
  <c r="GH9" i="34" s="1"/>
  <c r="DK5" i="34"/>
  <c r="EO5" i="34" s="1"/>
  <c r="FS5" i="34" s="1"/>
  <c r="GW5" i="34" s="1"/>
  <c r="CM5" i="34"/>
  <c r="DQ5" i="34" s="1"/>
  <c r="EU5" i="34" s="1"/>
  <c r="FY5" i="34" s="1"/>
  <c r="EY15" i="22"/>
  <c r="GC15" i="22" s="1"/>
  <c r="FD15" i="22"/>
  <c r="GH15" i="22" s="1"/>
  <c r="CW20" i="22"/>
  <c r="EA20" i="22" s="1"/>
  <c r="FE20" i="22" s="1"/>
  <c r="GI20" i="22" s="1"/>
  <c r="DF20" i="22"/>
  <c r="EJ20" i="22" s="1"/>
  <c r="FN20" i="22" s="1"/>
  <c r="GR20" i="22" s="1"/>
  <c r="EQ15" i="22"/>
  <c r="FU15" i="22" s="1"/>
  <c r="FA15" i="22"/>
  <c r="GE15" i="22" s="1"/>
  <c r="EQ14" i="22"/>
  <c r="FU14" i="22" s="1"/>
  <c r="EZ14" i="22"/>
  <c r="GD14" i="22" s="1"/>
  <c r="EV14" i="22"/>
  <c r="FZ14" i="22" s="1"/>
  <c r="FB14" i="22"/>
  <c r="GF14" i="22" s="1"/>
  <c r="CJ47" i="22"/>
  <c r="DN47" i="22" s="1"/>
  <c r="ER47" i="22" s="1"/>
  <c r="FV47" i="22" s="1"/>
  <c r="FC15" i="22"/>
  <c r="GG15" i="22" s="1"/>
  <c r="EY14" i="22"/>
  <c r="GC14" i="22" s="1"/>
  <c r="FG14" i="22"/>
  <c r="GK14" i="22" s="1"/>
  <c r="FM14" i="22"/>
  <c r="GQ14" i="22" s="1"/>
  <c r="FF14" i="22"/>
  <c r="GJ14" i="22" s="1"/>
  <c r="DK8" i="34"/>
  <c r="EO8" i="34" s="1"/>
  <c r="FS8" i="34" s="1"/>
  <c r="GW8" i="34" s="1"/>
  <c r="CN8" i="34"/>
  <c r="DR8" i="34" s="1"/>
  <c r="EV8" i="34" s="1"/>
  <c r="FZ8" i="34" s="1"/>
  <c r="CW8" i="34"/>
  <c r="EA8" i="34" s="1"/>
  <c r="FE8" i="34" s="1"/>
  <c r="GI8" i="34" s="1"/>
  <c r="CJ8" i="34"/>
  <c r="DN8" i="34" s="1"/>
  <c r="ER8" i="34" s="1"/>
  <c r="FV8" i="34" s="1"/>
  <c r="GB12" i="34"/>
  <c r="DH7" i="21"/>
  <c r="EL7" i="21" s="1"/>
  <c r="FP7" i="21" s="1"/>
  <c r="GT7" i="21" s="1"/>
  <c r="DA7" i="21"/>
  <c r="EE7" i="21" s="1"/>
  <c r="FI7" i="21" s="1"/>
  <c r="GM7" i="21" s="1"/>
  <c r="DC7" i="21"/>
  <c r="EG7" i="21" s="1"/>
  <c r="FK7" i="21" s="1"/>
  <c r="GO7" i="21" s="1"/>
  <c r="FK15" i="22"/>
  <c r="GO15" i="22" s="1"/>
  <c r="FS15" i="22"/>
  <c r="GW15" i="22" s="1"/>
  <c r="FH15" i="22"/>
  <c r="GL15" i="22" s="1"/>
  <c r="FW14" i="21"/>
  <c r="FZ13" i="22"/>
  <c r="DG8" i="34"/>
  <c r="EK8" i="34" s="1"/>
  <c r="FO8" i="34" s="1"/>
  <c r="GS8" i="34" s="1"/>
  <c r="DJ8" i="34"/>
  <c r="EN8" i="34" s="1"/>
  <c r="FR8" i="34" s="1"/>
  <c r="GV8" i="34" s="1"/>
  <c r="DC8" i="34"/>
  <c r="EG8" i="34" s="1"/>
  <c r="FK8" i="34" s="1"/>
  <c r="GO8" i="34" s="1"/>
  <c r="CK8" i="34"/>
  <c r="DO8" i="34" s="1"/>
  <c r="ES8" i="34" s="1"/>
  <c r="FW8" i="34" s="1"/>
  <c r="DB8" i="34"/>
  <c r="EF8" i="34" s="1"/>
  <c r="FJ8" i="34" s="1"/>
  <c r="GN8" i="34" s="1"/>
  <c r="DF8" i="34"/>
  <c r="EJ8" i="34" s="1"/>
  <c r="FN8" i="34" s="1"/>
  <c r="GR8" i="34" s="1"/>
  <c r="CM8" i="34"/>
  <c r="DQ8" i="34" s="1"/>
  <c r="EU8" i="34" s="1"/>
  <c r="FY8" i="34" s="1"/>
  <c r="GA12" i="34"/>
  <c r="DA21" i="21"/>
  <c r="EE21" i="21" s="1"/>
  <c r="FI21" i="21" s="1"/>
  <c r="GM21" i="21" s="1"/>
  <c r="CY21" i="21"/>
  <c r="EC21" i="21" s="1"/>
  <c r="FG21" i="21" s="1"/>
  <c r="GK21" i="21" s="1"/>
  <c r="DJ21" i="21"/>
  <c r="EN21" i="21" s="1"/>
  <c r="FR21" i="21" s="1"/>
  <c r="GV21" i="21" s="1"/>
  <c r="CI21" i="21"/>
  <c r="DM21" i="21" s="1"/>
  <c r="EQ21" i="21" s="1"/>
  <c r="FU21" i="21" s="1"/>
  <c r="CT21" i="21"/>
  <c r="DX21" i="21" s="1"/>
  <c r="FB21" i="21" s="1"/>
  <c r="GF21" i="21" s="1"/>
  <c r="CW21" i="21"/>
  <c r="EA21" i="21" s="1"/>
  <c r="FE21" i="21" s="1"/>
  <c r="GI21" i="21" s="1"/>
  <c r="CN21" i="21"/>
  <c r="DR21" i="21" s="1"/>
  <c r="EV21" i="21" s="1"/>
  <c r="FZ21" i="21" s="1"/>
  <c r="DG7" i="21"/>
  <c r="EK7" i="21" s="1"/>
  <c r="FO7" i="21" s="1"/>
  <c r="GS7" i="21" s="1"/>
  <c r="CL7" i="21"/>
  <c r="DP7" i="21" s="1"/>
  <c r="ET7" i="21" s="1"/>
  <c r="FX7" i="21" s="1"/>
  <c r="CV7" i="21"/>
  <c r="DZ7" i="21" s="1"/>
  <c r="FD7" i="21" s="1"/>
  <c r="GH7" i="21" s="1"/>
  <c r="DF7" i="21"/>
  <c r="EJ7" i="21" s="1"/>
  <c r="FN7" i="21" s="1"/>
  <c r="GR7" i="21" s="1"/>
  <c r="CZ7" i="21"/>
  <c r="ED7" i="21" s="1"/>
  <c r="FH7" i="21" s="1"/>
  <c r="GL7" i="21" s="1"/>
  <c r="DJ7" i="21"/>
  <c r="EN7" i="21" s="1"/>
  <c r="FR7" i="21" s="1"/>
  <c r="GV7" i="21" s="1"/>
  <c r="DD7" i="21"/>
  <c r="EH7" i="21" s="1"/>
  <c r="FL7" i="21" s="1"/>
  <c r="GP7" i="21" s="1"/>
  <c r="FF15" i="22"/>
  <c r="GJ15" i="22" s="1"/>
  <c r="FJ15" i="22"/>
  <c r="GN15" i="22" s="1"/>
  <c r="FN15" i="22"/>
  <c r="GR15" i="22" s="1"/>
  <c r="FR15" i="22"/>
  <c r="GV15" i="22" s="1"/>
  <c r="FQ15" i="22"/>
  <c r="FM15" i="22"/>
  <c r="GQ15" i="22" s="1"/>
  <c r="ES15" i="22"/>
  <c r="FW15" i="22" s="1"/>
  <c r="EZ15" i="22"/>
  <c r="GD15" i="22" s="1"/>
  <c r="FK14" i="22"/>
  <c r="GO14" i="22" s="1"/>
  <c r="FO14" i="22"/>
  <c r="GS14" i="22" s="1"/>
  <c r="ET14" i="22"/>
  <c r="FX14" i="22" s="1"/>
  <c r="EW14" i="22"/>
  <c r="GA14" i="22" s="1"/>
  <c r="FA14" i="22"/>
  <c r="GE14" i="22" s="1"/>
  <c r="FJ14" i="22"/>
  <c r="GN14" i="22" s="1"/>
  <c r="ES14" i="22"/>
  <c r="FW14" i="22" s="1"/>
  <c r="CM9" i="34"/>
  <c r="DQ9" i="34" s="1"/>
  <c r="EU9" i="34" s="1"/>
  <c r="FY9" i="34" s="1"/>
  <c r="CL9" i="34"/>
  <c r="DP9" i="34" s="1"/>
  <c r="ET9" i="34" s="1"/>
  <c r="FX9" i="34" s="1"/>
  <c r="CQ9" i="34"/>
  <c r="DU9" i="34" s="1"/>
  <c r="EY9" i="34" s="1"/>
  <c r="GC9" i="34" s="1"/>
  <c r="CO9" i="34"/>
  <c r="DS9" i="34" s="1"/>
  <c r="EW9" i="34" s="1"/>
  <c r="GA9" i="34" s="1"/>
  <c r="CT9" i="34"/>
  <c r="DX9" i="34" s="1"/>
  <c r="FB9" i="34" s="1"/>
  <c r="GF9" i="34" s="1"/>
  <c r="DD9" i="34"/>
  <c r="EH9" i="34" s="1"/>
  <c r="FL9" i="34" s="1"/>
  <c r="GP9" i="34" s="1"/>
  <c r="CU9" i="34"/>
  <c r="DY9" i="34" s="1"/>
  <c r="FC9" i="34" s="1"/>
  <c r="GG9" i="34" s="1"/>
  <c r="CX9" i="34"/>
  <c r="EB9" i="34" s="1"/>
  <c r="FF9" i="34" s="1"/>
  <c r="GJ9" i="34" s="1"/>
  <c r="FZ12" i="21"/>
  <c r="GH12" i="21"/>
  <c r="GF12" i="21"/>
  <c r="GO12" i="21"/>
  <c r="CN5" i="34"/>
  <c r="DR5" i="34" s="1"/>
  <c r="EV5" i="34" s="1"/>
  <c r="FZ5" i="34" s="1"/>
  <c r="CS8" i="34"/>
  <c r="DW8" i="34" s="1"/>
  <c r="FA8" i="34" s="1"/>
  <c r="GE8" i="34" s="1"/>
  <c r="DE8" i="34"/>
  <c r="EI8" i="34" s="1"/>
  <c r="FM8" i="34" s="1"/>
  <c r="GQ8" i="34" s="1"/>
  <c r="DA8" i="34"/>
  <c r="EE8" i="34" s="1"/>
  <c r="FI8" i="34" s="1"/>
  <c r="GM8" i="34" s="1"/>
  <c r="GK12" i="34"/>
  <c r="CU7" i="21"/>
  <c r="DY7" i="21" s="1"/>
  <c r="FC7" i="21" s="1"/>
  <c r="GG7" i="21" s="1"/>
  <c r="CY7" i="21"/>
  <c r="EC7" i="21" s="1"/>
  <c r="FG7" i="21" s="1"/>
  <c r="GK7" i="21" s="1"/>
  <c r="DE7" i="21"/>
  <c r="EI7" i="21" s="1"/>
  <c r="FM7" i="21" s="1"/>
  <c r="GQ7" i="21" s="1"/>
  <c r="FG15" i="22"/>
  <c r="GK15" i="22" s="1"/>
  <c r="FO15" i="22"/>
  <c r="GS15" i="22" s="1"/>
  <c r="FL15" i="22"/>
  <c r="FE15" i="22"/>
  <c r="GI15" i="22" s="1"/>
  <c r="DI8" i="34"/>
  <c r="EM8" i="34" s="1"/>
  <c r="FQ8" i="34" s="1"/>
  <c r="GU8" i="34" s="1"/>
  <c r="CP8" i="34"/>
  <c r="DT8" i="34" s="1"/>
  <c r="EX8" i="34" s="1"/>
  <c r="GB8" i="34" s="1"/>
  <c r="CQ8" i="34"/>
  <c r="DU8" i="34" s="1"/>
  <c r="EY8" i="34" s="1"/>
  <c r="GC8" i="34" s="1"/>
  <c r="DH8" i="34"/>
  <c r="EL8" i="34" s="1"/>
  <c r="FP8" i="34" s="1"/>
  <c r="GT8" i="34" s="1"/>
  <c r="CU8" i="34"/>
  <c r="DY8" i="34" s="1"/>
  <c r="FC8" i="34" s="1"/>
  <c r="GG8" i="34" s="1"/>
  <c r="CL8" i="34"/>
  <c r="DP8" i="34" s="1"/>
  <c r="ET8" i="34" s="1"/>
  <c r="FX8" i="34" s="1"/>
  <c r="CY8" i="34"/>
  <c r="EC8" i="34" s="1"/>
  <c r="FG8" i="34" s="1"/>
  <c r="GK8" i="34" s="1"/>
  <c r="CZ8" i="34"/>
  <c r="ED8" i="34" s="1"/>
  <c r="FH8" i="34" s="1"/>
  <c r="GL8" i="34" s="1"/>
  <c r="GF12" i="34"/>
  <c r="GJ12" i="34"/>
  <c r="DF21" i="21"/>
  <c r="EJ21" i="21" s="1"/>
  <c r="FN21" i="21" s="1"/>
  <c r="GR21" i="21" s="1"/>
  <c r="DC21" i="21"/>
  <c r="EG21" i="21" s="1"/>
  <c r="FK21" i="21" s="1"/>
  <c r="GO21" i="21" s="1"/>
  <c r="CK21" i="21"/>
  <c r="DO21" i="21" s="1"/>
  <c r="ES21" i="21" s="1"/>
  <c r="FW21" i="21" s="1"/>
  <c r="DE21" i="21"/>
  <c r="EI21" i="21" s="1"/>
  <c r="FM21" i="21" s="1"/>
  <c r="GQ21" i="21" s="1"/>
  <c r="CV21" i="21"/>
  <c r="DZ21" i="21" s="1"/>
  <c r="FD21" i="21" s="1"/>
  <c r="GH21" i="21" s="1"/>
  <c r="CZ21" i="21"/>
  <c r="ED21" i="21" s="1"/>
  <c r="FH21" i="21" s="1"/>
  <c r="GL21" i="21" s="1"/>
  <c r="DK21" i="21"/>
  <c r="EO21" i="21" s="1"/>
  <c r="FS21" i="21" s="1"/>
  <c r="GW21" i="21" s="1"/>
  <c r="CQ7" i="21"/>
  <c r="DU7" i="21" s="1"/>
  <c r="EY7" i="21" s="1"/>
  <c r="GC7" i="21" s="1"/>
  <c r="CW7" i="21"/>
  <c r="EA7" i="21" s="1"/>
  <c r="FE7" i="21" s="1"/>
  <c r="GI7" i="21" s="1"/>
  <c r="DK7" i="21"/>
  <c r="EO7" i="21" s="1"/>
  <c r="FS7" i="21" s="1"/>
  <c r="GW7" i="21" s="1"/>
  <c r="CP7" i="21"/>
  <c r="DT7" i="21" s="1"/>
  <c r="EX7" i="21" s="1"/>
  <c r="GB7" i="21" s="1"/>
  <c r="CJ7" i="21"/>
  <c r="DN7" i="21" s="1"/>
  <c r="ER7" i="21" s="1"/>
  <c r="FV7" i="21" s="1"/>
  <c r="CT7" i="21"/>
  <c r="DX7" i="21" s="1"/>
  <c r="FB7" i="21" s="1"/>
  <c r="GF7" i="21" s="1"/>
  <c r="CN7" i="21"/>
  <c r="DR7" i="21" s="1"/>
  <c r="EV7" i="21" s="1"/>
  <c r="FZ7" i="21" s="1"/>
  <c r="CX7" i="21"/>
  <c r="EB7" i="21" s="1"/>
  <c r="FF7" i="21" s="1"/>
  <c r="GJ7" i="21" s="1"/>
  <c r="ET15" i="22"/>
  <c r="FX15" i="22" s="1"/>
  <c r="EX15" i="22"/>
  <c r="FB15" i="22"/>
  <c r="GF15" i="22" s="1"/>
  <c r="FP15" i="22"/>
  <c r="GT15" i="22" s="1"/>
  <c r="ER15" i="22"/>
  <c r="FV15" i="22" s="1"/>
  <c r="FI15" i="22"/>
  <c r="GM15" i="22" s="1"/>
  <c r="FP14" i="22"/>
  <c r="GT14" i="22" s="1"/>
  <c r="FR14" i="22"/>
  <c r="GV14" i="22" s="1"/>
  <c r="EX14" i="22"/>
  <c r="GB14" i="22" s="1"/>
  <c r="FH14" i="22"/>
  <c r="GL14" i="22" s="1"/>
  <c r="FL14" i="22"/>
  <c r="GP14" i="22" s="1"/>
  <c r="FN14" i="22"/>
  <c r="GR14" i="22" s="1"/>
  <c r="CI9" i="34"/>
  <c r="DM9" i="34" s="1"/>
  <c r="EQ9" i="34" s="1"/>
  <c r="FU9" i="34" s="1"/>
  <c r="DC9" i="34"/>
  <c r="EG9" i="34" s="1"/>
  <c r="FK9" i="34" s="1"/>
  <c r="GO9" i="34" s="1"/>
  <c r="DJ9" i="34"/>
  <c r="EN9" i="34" s="1"/>
  <c r="FR9" i="34" s="1"/>
  <c r="GV9" i="34" s="1"/>
  <c r="CY9" i="34"/>
  <c r="EC9" i="34" s="1"/>
  <c r="FG9" i="34" s="1"/>
  <c r="GK9" i="34" s="1"/>
  <c r="DG9" i="34"/>
  <c r="EK9" i="34" s="1"/>
  <c r="FO9" i="34" s="1"/>
  <c r="GS9" i="34" s="1"/>
  <c r="DK9" i="34"/>
  <c r="EO9" i="34" s="1"/>
  <c r="FS9" i="34" s="1"/>
  <c r="GW9" i="34" s="1"/>
  <c r="DI9" i="34"/>
  <c r="EM9" i="34" s="1"/>
  <c r="FQ9" i="34" s="1"/>
  <c r="GU9" i="34" s="1"/>
  <c r="FY13" i="34"/>
  <c r="GS13" i="34"/>
  <c r="GK13" i="34"/>
  <c r="GJ13" i="34"/>
  <c r="GU12" i="21"/>
  <c r="FX12" i="21"/>
  <c r="GQ12" i="21"/>
  <c r="GI12" i="21"/>
  <c r="GA14" i="21"/>
  <c r="DE5" i="34"/>
  <c r="EI5" i="34" s="1"/>
  <c r="FM5" i="34" s="1"/>
  <c r="GQ5" i="34" s="1"/>
  <c r="CV49" i="22"/>
  <c r="DZ49" i="22" s="1"/>
  <c r="FD49" i="22" s="1"/>
  <c r="GH49" i="22" s="1"/>
  <c r="CS5" i="34"/>
  <c r="DW5" i="34" s="1"/>
  <c r="FA5" i="34" s="1"/>
  <c r="GE5" i="34" s="1"/>
  <c r="DJ5" i="34"/>
  <c r="EN5" i="34" s="1"/>
  <c r="FR5" i="34" s="1"/>
  <c r="GV5" i="34" s="1"/>
  <c r="DH5" i="34"/>
  <c r="EL5" i="34" s="1"/>
  <c r="FP5" i="34" s="1"/>
  <c r="GT5" i="34" s="1"/>
  <c r="DC5" i="34"/>
  <c r="EG5" i="34" s="1"/>
  <c r="FK5" i="34" s="1"/>
  <c r="GO5" i="34" s="1"/>
  <c r="DF5" i="34"/>
  <c r="EJ5" i="34" s="1"/>
  <c r="FN5" i="34" s="1"/>
  <c r="GR5" i="34" s="1"/>
  <c r="CQ5" i="34"/>
  <c r="DU5" i="34" s="1"/>
  <c r="EY5" i="34" s="1"/>
  <c r="GC5" i="34" s="1"/>
  <c r="CZ5" i="34"/>
  <c r="ED5" i="34" s="1"/>
  <c r="FH5" i="34" s="1"/>
  <c r="GL5" i="34" s="1"/>
  <c r="CR5" i="34"/>
  <c r="DV5" i="34" s="1"/>
  <c r="EZ5" i="34" s="1"/>
  <c r="GD5" i="34" s="1"/>
  <c r="CK5" i="34"/>
  <c r="DO5" i="34" s="1"/>
  <c r="ES5" i="34" s="1"/>
  <c r="FW5" i="34" s="1"/>
  <c r="CP5" i="34"/>
  <c r="DT5" i="34" s="1"/>
  <c r="EX5" i="34" s="1"/>
  <c r="GB5" i="34" s="1"/>
  <c r="CX5" i="34"/>
  <c r="EB5" i="34" s="1"/>
  <c r="FF5" i="34" s="1"/>
  <c r="GJ5" i="34" s="1"/>
  <c r="DI5" i="34"/>
  <c r="EM5" i="34" s="1"/>
  <c r="FQ5" i="34" s="1"/>
  <c r="GU5" i="34" s="1"/>
  <c r="CQ49" i="21"/>
  <c r="DU49" i="21" s="1"/>
  <c r="EY49" i="21" s="1"/>
  <c r="GC49" i="21" s="1"/>
  <c r="FZ12" i="34"/>
  <c r="GN12" i="34"/>
  <c r="FA15" i="34"/>
  <c r="GE15" i="34" s="1"/>
  <c r="CI9" i="22"/>
  <c r="DM9" i="22" s="1"/>
  <c r="EQ9" i="22" s="1"/>
  <c r="FU9" i="22" s="1"/>
  <c r="DC9" i="22"/>
  <c r="EG9" i="22" s="1"/>
  <c r="FK9" i="22" s="1"/>
  <c r="GO9" i="22" s="1"/>
  <c r="CK9" i="22"/>
  <c r="DO9" i="22" s="1"/>
  <c r="ES9" i="22" s="1"/>
  <c r="FW9" i="22" s="1"/>
  <c r="GD13" i="22"/>
  <c r="GQ12" i="34"/>
  <c r="EX15" i="34"/>
  <c r="GB15" i="34" s="1"/>
  <c r="GI13" i="34"/>
  <c r="FU13" i="34"/>
  <c r="FW13" i="34"/>
  <c r="DH9" i="22"/>
  <c r="EL9" i="22" s="1"/>
  <c r="FP9" i="22" s="1"/>
  <c r="GT9" i="22" s="1"/>
  <c r="CY9" i="22"/>
  <c r="EC9" i="22" s="1"/>
  <c r="FG9" i="22" s="1"/>
  <c r="GK9" i="22" s="1"/>
  <c r="DI9" i="22"/>
  <c r="EM9" i="22" s="1"/>
  <c r="FQ9" i="22" s="1"/>
  <c r="GU9" i="22" s="1"/>
  <c r="DA9" i="22"/>
  <c r="EE9" i="22" s="1"/>
  <c r="FI9" i="22" s="1"/>
  <c r="GM9" i="22" s="1"/>
  <c r="DE9" i="22"/>
  <c r="EI9" i="22" s="1"/>
  <c r="FM9" i="22" s="1"/>
  <c r="GQ9" i="22" s="1"/>
  <c r="DF9" i="22"/>
  <c r="EJ9" i="22" s="1"/>
  <c r="FN9" i="22" s="1"/>
  <c r="GR9" i="22" s="1"/>
  <c r="DJ9" i="22"/>
  <c r="EN9" i="22" s="1"/>
  <c r="FR9" i="22" s="1"/>
  <c r="GV9" i="22" s="1"/>
  <c r="GG13" i="21"/>
  <c r="FB16" i="21"/>
  <c r="GF16" i="21" s="1"/>
  <c r="FR16" i="21"/>
  <c r="GV16" i="21" s="1"/>
  <c r="FJ16" i="21"/>
  <c r="GN16" i="21" s="1"/>
  <c r="EX16" i="21"/>
  <c r="GB16" i="21" s="1"/>
  <c r="FS16" i="21"/>
  <c r="GW16" i="21" s="1"/>
  <c r="FH16" i="21"/>
  <c r="GL16" i="21" s="1"/>
  <c r="FF16" i="21"/>
  <c r="GJ16" i="21" s="1"/>
  <c r="DE49" i="21"/>
  <c r="EI49" i="21" s="1"/>
  <c r="FM49" i="21" s="1"/>
  <c r="GQ49" i="21" s="1"/>
  <c r="GM14" i="21"/>
  <c r="CL9" i="22"/>
  <c r="DP9" i="22" s="1"/>
  <c r="ET9" i="22" s="1"/>
  <c r="FX9" i="22" s="1"/>
  <c r="CN9" i="22"/>
  <c r="DR9" i="22" s="1"/>
  <c r="EV9" i="22" s="1"/>
  <c r="FZ9" i="22" s="1"/>
  <c r="CJ9" i="22"/>
  <c r="DN9" i="22" s="1"/>
  <c r="ER9" i="22" s="1"/>
  <c r="FV9" i="22" s="1"/>
  <c r="CO9" i="22"/>
  <c r="DS9" i="22" s="1"/>
  <c r="EW9" i="22" s="1"/>
  <c r="GA9" i="22" s="1"/>
  <c r="FV13" i="22"/>
  <c r="GS12" i="34"/>
  <c r="GD12" i="34"/>
  <c r="GL12" i="34"/>
  <c r="GT12" i="34"/>
  <c r="GM12" i="34"/>
  <c r="GE12" i="34"/>
  <c r="FK43" i="22"/>
  <c r="GO43" i="22" s="1"/>
  <c r="GU13" i="34"/>
  <c r="GQ13" i="34"/>
  <c r="GE13" i="34"/>
  <c r="GB12" i="21"/>
  <c r="GP12" i="21"/>
  <c r="DD9" i="22"/>
  <c r="EH9" i="22" s="1"/>
  <c r="FL9" i="22" s="1"/>
  <c r="GP9" i="22" s="1"/>
  <c r="CV9" i="22"/>
  <c r="DZ9" i="22" s="1"/>
  <c r="FD9" i="22" s="1"/>
  <c r="GH9" i="22" s="1"/>
  <c r="CZ9" i="22"/>
  <c r="ED9" i="22" s="1"/>
  <c r="FH9" i="22" s="1"/>
  <c r="GL9" i="22" s="1"/>
  <c r="CW9" i="22"/>
  <c r="EA9" i="22" s="1"/>
  <c r="FE9" i="22" s="1"/>
  <c r="GI9" i="22" s="1"/>
  <c r="CQ9" i="22"/>
  <c r="DU9" i="22" s="1"/>
  <c r="EY9" i="22" s="1"/>
  <c r="GC9" i="22" s="1"/>
  <c r="DB9" i="22"/>
  <c r="EF9" i="22" s="1"/>
  <c r="FJ9" i="22" s="1"/>
  <c r="GN9" i="22" s="1"/>
  <c r="CU9" i="22"/>
  <c r="DY9" i="22" s="1"/>
  <c r="FC9" i="22" s="1"/>
  <c r="GG9" i="22" s="1"/>
  <c r="EV16" i="21"/>
  <c r="FZ16" i="21" s="1"/>
  <c r="EZ16" i="21"/>
  <c r="GD16" i="21" s="1"/>
  <c r="FL16" i="21"/>
  <c r="GP16" i="21" s="1"/>
  <c r="FP16" i="21"/>
  <c r="GT16" i="21" s="1"/>
  <c r="EY16" i="21"/>
  <c r="GC16" i="21" s="1"/>
  <c r="FI16" i="21"/>
  <c r="GM16" i="21" s="1"/>
  <c r="CY5" i="34"/>
  <c r="EC5" i="34" s="1"/>
  <c r="FG5" i="34" s="1"/>
  <c r="GK5" i="34" s="1"/>
  <c r="DB5" i="34"/>
  <c r="EF5" i="34" s="1"/>
  <c r="FJ5" i="34" s="1"/>
  <c r="GN5" i="34" s="1"/>
  <c r="DG5" i="34"/>
  <c r="EK5" i="34" s="1"/>
  <c r="FO5" i="34" s="1"/>
  <c r="GS5" i="34" s="1"/>
  <c r="CJ5" i="34"/>
  <c r="DN5" i="34" s="1"/>
  <c r="ER5" i="34" s="1"/>
  <c r="FV5" i="34" s="1"/>
  <c r="CV5" i="34"/>
  <c r="DZ5" i="34" s="1"/>
  <c r="FD5" i="34" s="1"/>
  <c r="GH5" i="34" s="1"/>
  <c r="CT5" i="34"/>
  <c r="DX5" i="34" s="1"/>
  <c r="FB5" i="34" s="1"/>
  <c r="GF5" i="34" s="1"/>
  <c r="CL5" i="34"/>
  <c r="DP5" i="34" s="1"/>
  <c r="ET5" i="34" s="1"/>
  <c r="FX5" i="34" s="1"/>
  <c r="DD5" i="34"/>
  <c r="EH5" i="34" s="1"/>
  <c r="FL5" i="34" s="1"/>
  <c r="GP5" i="34" s="1"/>
  <c r="DA5" i="34"/>
  <c r="EE5" i="34" s="1"/>
  <c r="FI5" i="34" s="1"/>
  <c r="GM5" i="34" s="1"/>
  <c r="CU5" i="34"/>
  <c r="DY5" i="34" s="1"/>
  <c r="FC5" i="34" s="1"/>
  <c r="GG5" i="34" s="1"/>
  <c r="CI5" i="34"/>
  <c r="DM5" i="34" s="1"/>
  <c r="EQ5" i="34" s="1"/>
  <c r="FU5" i="34" s="1"/>
  <c r="DD11" i="34"/>
  <c r="EH11" i="34" s="1"/>
  <c r="FL11" i="34" s="1"/>
  <c r="GP11" i="34" s="1"/>
  <c r="DC20" i="21"/>
  <c r="EG20" i="21" s="1"/>
  <c r="FK20" i="21" s="1"/>
  <c r="GO20" i="21" s="1"/>
  <c r="CV20" i="21"/>
  <c r="DZ20" i="21" s="1"/>
  <c r="FD20" i="21" s="1"/>
  <c r="GH20" i="21" s="1"/>
  <c r="CN20" i="21"/>
  <c r="DR20" i="21" s="1"/>
  <c r="EV20" i="21" s="1"/>
  <c r="FZ20" i="21" s="1"/>
  <c r="CO46" i="22"/>
  <c r="DS46" i="22" s="1"/>
  <c r="EW46" i="22" s="1"/>
  <c r="GA46" i="22" s="1"/>
  <c r="CZ46" i="22"/>
  <c r="ED46" i="22" s="1"/>
  <c r="FH46" i="22" s="1"/>
  <c r="GL46" i="22" s="1"/>
  <c r="DI46" i="22"/>
  <c r="EM46" i="22" s="1"/>
  <c r="FQ46" i="22" s="1"/>
  <c r="GU46" i="22" s="1"/>
  <c r="CV46" i="22"/>
  <c r="DZ46" i="22" s="1"/>
  <c r="FD46" i="22" s="1"/>
  <c r="GH46" i="22" s="1"/>
  <c r="CL46" i="22"/>
  <c r="DP46" i="22" s="1"/>
  <c r="ET46" i="22" s="1"/>
  <c r="FX46" i="22" s="1"/>
  <c r="CR46" i="22"/>
  <c r="DV46" i="22" s="1"/>
  <c r="EZ46" i="22" s="1"/>
  <c r="GD46" i="22" s="1"/>
  <c r="DH46" i="22"/>
  <c r="EL46" i="22" s="1"/>
  <c r="FP46" i="22" s="1"/>
  <c r="GT46" i="22" s="1"/>
  <c r="DI7" i="21"/>
  <c r="EM7" i="21" s="1"/>
  <c r="FQ7" i="21" s="1"/>
  <c r="GU7" i="21" s="1"/>
  <c r="EX42" i="22"/>
  <c r="GB42" i="22" s="1"/>
  <c r="EW45" i="21"/>
  <c r="GA45" i="21" s="1"/>
  <c r="FE45" i="21"/>
  <c r="GI45" i="21" s="1"/>
  <c r="ES45" i="21"/>
  <c r="FW45" i="21" s="1"/>
  <c r="ET45" i="21"/>
  <c r="FX45" i="21" s="1"/>
  <c r="FB45" i="21"/>
  <c r="GF45" i="21" s="1"/>
  <c r="ER45" i="21"/>
  <c r="FV45" i="21" s="1"/>
  <c r="FJ45" i="21"/>
  <c r="GN45" i="21" s="1"/>
  <c r="FP45" i="21"/>
  <c r="GT45" i="21" s="1"/>
  <c r="FD45" i="21"/>
  <c r="GH45" i="21" s="1"/>
  <c r="FC45" i="21"/>
  <c r="GG45" i="21" s="1"/>
  <c r="FQ45" i="21"/>
  <c r="GU45" i="21" s="1"/>
  <c r="FF45" i="21"/>
  <c r="GJ45" i="21" s="1"/>
  <c r="EY45" i="21"/>
  <c r="GC45" i="21" s="1"/>
  <c r="EZ45" i="21"/>
  <c r="GD45" i="21" s="1"/>
  <c r="FR45" i="21"/>
  <c r="GV45" i="21" s="1"/>
  <c r="FH45" i="21"/>
  <c r="GL45" i="21" s="1"/>
  <c r="FO45" i="21"/>
  <c r="GS45" i="21" s="1"/>
  <c r="EV45" i="21"/>
  <c r="FZ45" i="21" s="1"/>
  <c r="FL45" i="21"/>
  <c r="GP45" i="21" s="1"/>
  <c r="FA45" i="21"/>
  <c r="GE45" i="21" s="1"/>
  <c r="EU45" i="21"/>
  <c r="FY45" i="21" s="1"/>
  <c r="FI45" i="21"/>
  <c r="GM45" i="21" s="1"/>
  <c r="FS45" i="21"/>
  <c r="GW45" i="21" s="1"/>
  <c r="EQ45" i="21"/>
  <c r="FU45" i="21" s="1"/>
  <c r="FK45" i="21"/>
  <c r="GO45" i="21" s="1"/>
  <c r="FN45" i="21"/>
  <c r="GR45" i="21" s="1"/>
  <c r="FM45" i="21"/>
  <c r="GQ45" i="21" s="1"/>
  <c r="EX45" i="21"/>
  <c r="GB45" i="21" s="1"/>
  <c r="FG45" i="21"/>
  <c r="GK45" i="21" s="1"/>
  <c r="EX45" i="22"/>
  <c r="GB45" i="22" s="1"/>
  <c r="FB45" i="22"/>
  <c r="GF45" i="22" s="1"/>
  <c r="FA45" i="22"/>
  <c r="GE45" i="22" s="1"/>
  <c r="FP45" i="22"/>
  <c r="GT45" i="22" s="1"/>
  <c r="FC45" i="22"/>
  <c r="GG45" i="22" s="1"/>
  <c r="ER45" i="22"/>
  <c r="FV45" i="22" s="1"/>
  <c r="FL45" i="22"/>
  <c r="GP45" i="22" s="1"/>
  <c r="ES45" i="22"/>
  <c r="FW45" i="22" s="1"/>
  <c r="EW45" i="22"/>
  <c r="GA45" i="22" s="1"/>
  <c r="FE45" i="22"/>
  <c r="GI45" i="22" s="1"/>
  <c r="FK45" i="22"/>
  <c r="GO45" i="22" s="1"/>
  <c r="FS45" i="22"/>
  <c r="GW45" i="22" s="1"/>
  <c r="FH45" i="22"/>
  <c r="GL45" i="22" s="1"/>
  <c r="FO45" i="22"/>
  <c r="GS45" i="22" s="1"/>
  <c r="FN45" i="22"/>
  <c r="GR45" i="22" s="1"/>
  <c r="FR45" i="22"/>
  <c r="GV45" i="22" s="1"/>
  <c r="FQ45" i="22"/>
  <c r="GU45" i="22" s="1"/>
  <c r="FJ45" i="22"/>
  <c r="GN45" i="22" s="1"/>
  <c r="EY45" i="22"/>
  <c r="GC45" i="22" s="1"/>
  <c r="FD45" i="22"/>
  <c r="GH45" i="22" s="1"/>
  <c r="EU45" i="22"/>
  <c r="FY45" i="22" s="1"/>
  <c r="EZ45" i="22"/>
  <c r="GD45" i="22" s="1"/>
  <c r="FI45" i="22"/>
  <c r="GM45" i="22" s="1"/>
  <c r="FM45" i="22"/>
  <c r="GQ45" i="22" s="1"/>
  <c r="FF45" i="22"/>
  <c r="GJ45" i="22" s="1"/>
  <c r="FG45" i="22"/>
  <c r="GK45" i="22" s="1"/>
  <c r="ET45" i="22"/>
  <c r="FX45" i="22" s="1"/>
  <c r="EQ45" i="22"/>
  <c r="FU45" i="22" s="1"/>
  <c r="EV45" i="22"/>
  <c r="FZ45" i="22" s="1"/>
  <c r="FE44" i="21"/>
  <c r="GI44" i="21" s="1"/>
  <c r="FR44" i="21"/>
  <c r="GV44" i="21" s="1"/>
  <c r="FJ44" i="21"/>
  <c r="GN44" i="21" s="1"/>
  <c r="FN44" i="21"/>
  <c r="GR44" i="21" s="1"/>
  <c r="FB44" i="21"/>
  <c r="GF44" i="21" s="1"/>
  <c r="FH44" i="21"/>
  <c r="GL44" i="21" s="1"/>
  <c r="ET44" i="21"/>
  <c r="FX44" i="21" s="1"/>
  <c r="FP44" i="21"/>
  <c r="GT44" i="21" s="1"/>
  <c r="ER44" i="21"/>
  <c r="FV44" i="21" s="1"/>
  <c r="FQ44" i="21"/>
  <c r="GU44" i="21" s="1"/>
  <c r="FA44" i="21"/>
  <c r="GE44" i="21" s="1"/>
  <c r="EQ44" i="21"/>
  <c r="FU44" i="21" s="1"/>
  <c r="EU44" i="21"/>
  <c r="FY44" i="21" s="1"/>
  <c r="EY44" i="21"/>
  <c r="GC44" i="21" s="1"/>
  <c r="FC44" i="21"/>
  <c r="GG44" i="21" s="1"/>
  <c r="FF44" i="21"/>
  <c r="GJ44" i="21" s="1"/>
  <c r="FK44" i="21"/>
  <c r="GO44" i="21" s="1"/>
  <c r="ES44" i="21"/>
  <c r="FW44" i="21" s="1"/>
  <c r="FD44" i="21"/>
  <c r="GH44" i="21" s="1"/>
  <c r="FM44" i="21"/>
  <c r="GQ44" i="21" s="1"/>
  <c r="EW44" i="21"/>
  <c r="GA44" i="21" s="1"/>
  <c r="EV44" i="21"/>
  <c r="FZ44" i="21" s="1"/>
  <c r="EZ44" i="21"/>
  <c r="GD44" i="21" s="1"/>
  <c r="FO44" i="21"/>
  <c r="GS44" i="21" s="1"/>
  <c r="FS44" i="21"/>
  <c r="GW44" i="21" s="1"/>
  <c r="FG44" i="21"/>
  <c r="GK44" i="21" s="1"/>
  <c r="FI44" i="21"/>
  <c r="GM44" i="21" s="1"/>
  <c r="EX44" i="21"/>
  <c r="GB44" i="21" s="1"/>
  <c r="FL44" i="21"/>
  <c r="GP44" i="21" s="1"/>
  <c r="FH45" i="34"/>
  <c r="EX45" i="34"/>
  <c r="FF45" i="34"/>
  <c r="FJ45" i="34"/>
  <c r="FB45" i="34"/>
  <c r="ES45" i="34"/>
  <c r="FE45" i="34"/>
  <c r="ER45" i="34"/>
  <c r="FI45" i="34"/>
  <c r="FA45" i="34"/>
  <c r="FM45" i="34"/>
  <c r="EW45" i="34"/>
  <c r="FQ45" i="34"/>
  <c r="FR45" i="34"/>
  <c r="FL45" i="34"/>
  <c r="EZ45" i="34"/>
  <c r="ET45" i="34"/>
  <c r="EU45" i="34"/>
  <c r="EY45" i="34"/>
  <c r="FG45" i="34"/>
  <c r="FC45" i="34"/>
  <c r="EQ45" i="34"/>
  <c r="EV45" i="34"/>
  <c r="FD45" i="34"/>
  <c r="FP45" i="34"/>
  <c r="FK45" i="34"/>
  <c r="FO45" i="34"/>
  <c r="FN45" i="34"/>
  <c r="FS45" i="34"/>
  <c r="FD44" i="22"/>
  <c r="GH44" i="22" s="1"/>
  <c r="FS44" i="22"/>
  <c r="GW44" i="22" s="1"/>
  <c r="FC44" i="22"/>
  <c r="GG44" i="22" s="1"/>
  <c r="EW44" i="22"/>
  <c r="GA44" i="22" s="1"/>
  <c r="FE44" i="22"/>
  <c r="GI44" i="22" s="1"/>
  <c r="FI44" i="22"/>
  <c r="GM44" i="22" s="1"/>
  <c r="FQ44" i="22"/>
  <c r="GU44" i="22" s="1"/>
  <c r="ER44" i="22"/>
  <c r="FV44" i="22" s="1"/>
  <c r="FP44" i="22"/>
  <c r="GT44" i="22" s="1"/>
  <c r="EZ44" i="22"/>
  <c r="GD44" i="22" s="1"/>
  <c r="FO44" i="22"/>
  <c r="GS44" i="22" s="1"/>
  <c r="EY44" i="22"/>
  <c r="GC44" i="22" s="1"/>
  <c r="FF44" i="22"/>
  <c r="GJ44" i="22" s="1"/>
  <c r="EX44" i="22"/>
  <c r="GB44" i="22" s="1"/>
  <c r="FB44" i="22"/>
  <c r="GF44" i="22" s="1"/>
  <c r="ET44" i="22"/>
  <c r="FX44" i="22" s="1"/>
  <c r="EQ44" i="22"/>
  <c r="FU44" i="22" s="1"/>
  <c r="FL44" i="22"/>
  <c r="GP44" i="22" s="1"/>
  <c r="EV44" i="22"/>
  <c r="FZ44" i="22" s="1"/>
  <c r="FK44" i="22"/>
  <c r="GO44" i="22" s="1"/>
  <c r="EU44" i="22"/>
  <c r="FY44" i="22" s="1"/>
  <c r="FA44" i="22"/>
  <c r="GE44" i="22" s="1"/>
  <c r="FN44" i="22"/>
  <c r="GR44" i="22" s="1"/>
  <c r="FR44" i="22"/>
  <c r="GV44" i="22" s="1"/>
  <c r="FH44" i="22"/>
  <c r="GL44" i="22" s="1"/>
  <c r="FG44" i="22"/>
  <c r="GK44" i="22" s="1"/>
  <c r="FJ44" i="22"/>
  <c r="GN44" i="22" s="1"/>
  <c r="ES44" i="22"/>
  <c r="FW44" i="22" s="1"/>
  <c r="FM44" i="22"/>
  <c r="GQ44" i="22" s="1"/>
  <c r="FN44" i="34"/>
  <c r="FR44" i="34"/>
  <c r="FB44" i="34"/>
  <c r="EX44" i="34"/>
  <c r="EW44" i="34"/>
  <c r="FC44" i="34"/>
  <c r="EQ44" i="34"/>
  <c r="FP44" i="34"/>
  <c r="FD44" i="34"/>
  <c r="FA44" i="34"/>
  <c r="FL44" i="34"/>
  <c r="FE44" i="34"/>
  <c r="FF44" i="34"/>
  <c r="FS44" i="34"/>
  <c r="ET44" i="34"/>
  <c r="EZ44" i="34"/>
  <c r="EV44" i="34"/>
  <c r="FI44" i="34"/>
  <c r="EU44" i="34"/>
  <c r="EY44" i="34"/>
  <c r="FM44" i="34"/>
  <c r="FQ44" i="34"/>
  <c r="ER44" i="34"/>
  <c r="FH44" i="34"/>
  <c r="ES44" i="34"/>
  <c r="FK44" i="34"/>
  <c r="FO44" i="34"/>
  <c r="FG44" i="34"/>
  <c r="FJ44" i="34"/>
  <c r="CT47" i="22"/>
  <c r="DX47" i="22" s="1"/>
  <c r="FB47" i="22" s="1"/>
  <c r="GF47" i="22" s="1"/>
  <c r="CP49" i="21"/>
  <c r="DT49" i="21" s="1"/>
  <c r="EX49" i="21" s="1"/>
  <c r="GB49" i="21" s="1"/>
  <c r="CK19" i="34"/>
  <c r="DO19" i="34" s="1"/>
  <c r="ES19" i="34" s="1"/>
  <c r="FW19" i="34" s="1"/>
  <c r="CM19" i="34"/>
  <c r="DQ19" i="34" s="1"/>
  <c r="EU19" i="34" s="1"/>
  <c r="FY19" i="34" s="1"/>
  <c r="CN19" i="34"/>
  <c r="DR19" i="34" s="1"/>
  <c r="EV19" i="34" s="1"/>
  <c r="FZ19" i="34" s="1"/>
  <c r="CT19" i="34"/>
  <c r="DX19" i="34" s="1"/>
  <c r="FB19" i="34" s="1"/>
  <c r="GF19" i="34" s="1"/>
  <c r="DJ19" i="34"/>
  <c r="EN19" i="34" s="1"/>
  <c r="FR19" i="34" s="1"/>
  <c r="GV19" i="34" s="1"/>
  <c r="DB19" i="34"/>
  <c r="EF19" i="34" s="1"/>
  <c r="FJ19" i="34" s="1"/>
  <c r="GN19" i="34" s="1"/>
  <c r="DF19" i="34"/>
  <c r="EJ19" i="34" s="1"/>
  <c r="FN19" i="34" s="1"/>
  <c r="GR19" i="34" s="1"/>
  <c r="DG49" i="21"/>
  <c r="EK49" i="21" s="1"/>
  <c r="FO49" i="21" s="1"/>
  <c r="GS49" i="21" s="1"/>
  <c r="CK49" i="21"/>
  <c r="DO49" i="21" s="1"/>
  <c r="ES49" i="21" s="1"/>
  <c r="FW49" i="21" s="1"/>
  <c r="CI49" i="21"/>
  <c r="DM49" i="21" s="1"/>
  <c r="EQ49" i="21" s="1"/>
  <c r="FU49" i="21" s="1"/>
  <c r="CN47" i="22"/>
  <c r="DR47" i="22" s="1"/>
  <c r="EV47" i="22" s="1"/>
  <c r="FZ47" i="22" s="1"/>
  <c r="CP20" i="21"/>
  <c r="DT20" i="21" s="1"/>
  <c r="EX20" i="21" s="1"/>
  <c r="GB20" i="21" s="1"/>
  <c r="DA49" i="21"/>
  <c r="EE49" i="21" s="1"/>
  <c r="FI49" i="21" s="1"/>
  <c r="GM49" i="21" s="1"/>
  <c r="DA47" i="22"/>
  <c r="EE47" i="22" s="1"/>
  <c r="FI47" i="22" s="1"/>
  <c r="GM47" i="22" s="1"/>
  <c r="CI20" i="21"/>
  <c r="DM20" i="21" s="1"/>
  <c r="EQ20" i="21" s="1"/>
  <c r="FU20" i="21" s="1"/>
  <c r="DF49" i="21"/>
  <c r="EJ49" i="21" s="1"/>
  <c r="FN49" i="21" s="1"/>
  <c r="GR49" i="21" s="1"/>
  <c r="CV19" i="34"/>
  <c r="DZ19" i="34" s="1"/>
  <c r="FD19" i="34" s="1"/>
  <c r="GH19" i="34" s="1"/>
  <c r="DG19" i="34"/>
  <c r="EK19" i="34" s="1"/>
  <c r="FO19" i="34" s="1"/>
  <c r="GS19" i="34" s="1"/>
  <c r="CU19" i="34"/>
  <c r="DY19" i="34" s="1"/>
  <c r="FC19" i="34" s="1"/>
  <c r="GG19" i="34" s="1"/>
  <c r="CQ19" i="34"/>
  <c r="DU19" i="34" s="1"/>
  <c r="EY19" i="34" s="1"/>
  <c r="GC19" i="34" s="1"/>
  <c r="CO19" i="34"/>
  <c r="DS19" i="34" s="1"/>
  <c r="EW19" i="34" s="1"/>
  <c r="GA19" i="34" s="1"/>
  <c r="DA19" i="34"/>
  <c r="EE19" i="34" s="1"/>
  <c r="FI19" i="34" s="1"/>
  <c r="GM19" i="34" s="1"/>
  <c r="DC19" i="34"/>
  <c r="EG19" i="34" s="1"/>
  <c r="FK19" i="34" s="1"/>
  <c r="GO19" i="34" s="1"/>
  <c r="CS49" i="21"/>
  <c r="DW49" i="21" s="1"/>
  <c r="FA49" i="21" s="1"/>
  <c r="GE49" i="21" s="1"/>
  <c r="DK49" i="21"/>
  <c r="EO49" i="21" s="1"/>
  <c r="FS49" i="21" s="1"/>
  <c r="GW49" i="21" s="1"/>
  <c r="CV47" i="22"/>
  <c r="DZ47" i="22" s="1"/>
  <c r="FD47" i="22" s="1"/>
  <c r="GH47" i="22" s="1"/>
  <c r="IT9" i="22" s="1"/>
  <c r="CX49" i="21"/>
  <c r="EB49" i="21" s="1"/>
  <c r="FF49" i="21" s="1"/>
  <c r="GJ49" i="21" s="1"/>
  <c r="CP47" i="22"/>
  <c r="DT47" i="22" s="1"/>
  <c r="EX47" i="22" s="1"/>
  <c r="GB47" i="22" s="1"/>
  <c r="CY20" i="21"/>
  <c r="EC20" i="21" s="1"/>
  <c r="FG20" i="21" s="1"/>
  <c r="GK20" i="21" s="1"/>
  <c r="DA20" i="21"/>
  <c r="EE20" i="21" s="1"/>
  <c r="FI20" i="21" s="1"/>
  <c r="GM20" i="21" s="1"/>
  <c r="CR47" i="22"/>
  <c r="DV47" i="22" s="1"/>
  <c r="EZ47" i="22" s="1"/>
  <c r="GD47" i="22" s="1"/>
  <c r="CS19" i="34"/>
  <c r="DW19" i="34" s="1"/>
  <c r="FA19" i="34" s="1"/>
  <c r="GE19" i="34" s="1"/>
  <c r="DK19" i="34"/>
  <c r="EO19" i="34" s="1"/>
  <c r="FS19" i="34" s="1"/>
  <c r="GW19" i="34" s="1"/>
  <c r="CR19" i="34"/>
  <c r="DV19" i="34" s="1"/>
  <c r="EZ19" i="34" s="1"/>
  <c r="GD19" i="34" s="1"/>
  <c r="CZ19" i="34"/>
  <c r="ED19" i="34" s="1"/>
  <c r="FH19" i="34" s="1"/>
  <c r="GL19" i="34" s="1"/>
  <c r="CJ19" i="34"/>
  <c r="DN19" i="34" s="1"/>
  <c r="ER19" i="34" s="1"/>
  <c r="FV19" i="34" s="1"/>
  <c r="CP19" i="34"/>
  <c r="DT19" i="34" s="1"/>
  <c r="EX19" i="34" s="1"/>
  <c r="GB19" i="34" s="1"/>
  <c r="CL19" i="34"/>
  <c r="DP19" i="34" s="1"/>
  <c r="ET19" i="34" s="1"/>
  <c r="FX19" i="34" s="1"/>
  <c r="DD19" i="34"/>
  <c r="EH19" i="34" s="1"/>
  <c r="FL19" i="34" s="1"/>
  <c r="GP19" i="34" s="1"/>
  <c r="DD49" i="21"/>
  <c r="EH49" i="21" s="1"/>
  <c r="FL49" i="21" s="1"/>
  <c r="GP49" i="21" s="1"/>
  <c r="CW49" i="21"/>
  <c r="EA49" i="21" s="1"/>
  <c r="FE49" i="21" s="1"/>
  <c r="GI49" i="21" s="1"/>
  <c r="CR49" i="21"/>
  <c r="DV49" i="21" s="1"/>
  <c r="EZ49" i="21" s="1"/>
  <c r="GD49" i="21" s="1"/>
  <c r="CV49" i="21"/>
  <c r="DZ49" i="21" s="1"/>
  <c r="FD49" i="21" s="1"/>
  <c r="GH49" i="21" s="1"/>
  <c r="CZ49" i="21"/>
  <c r="ED49" i="21" s="1"/>
  <c r="FH49" i="21" s="1"/>
  <c r="GL49" i="21" s="1"/>
  <c r="CO11" i="21"/>
  <c r="DS11" i="21" s="1"/>
  <c r="EW11" i="21" s="1"/>
  <c r="GA11" i="21" s="1"/>
  <c r="CW11" i="21"/>
  <c r="EA11" i="21" s="1"/>
  <c r="FE11" i="21" s="1"/>
  <c r="GI11" i="21" s="1"/>
  <c r="DC11" i="21"/>
  <c r="EG11" i="21" s="1"/>
  <c r="FK11" i="21" s="1"/>
  <c r="GO11" i="21" s="1"/>
  <c r="CP11" i="21"/>
  <c r="DT11" i="21" s="1"/>
  <c r="EX11" i="21" s="1"/>
  <c r="GB11" i="21" s="1"/>
  <c r="DE11" i="21"/>
  <c r="EI11" i="21" s="1"/>
  <c r="FM11" i="21" s="1"/>
  <c r="GQ11" i="21" s="1"/>
  <c r="DK11" i="21"/>
  <c r="EO11" i="21" s="1"/>
  <c r="FS11" i="21" s="1"/>
  <c r="GW11" i="21" s="1"/>
  <c r="DI11" i="21"/>
  <c r="EM11" i="21" s="1"/>
  <c r="FQ11" i="21" s="1"/>
  <c r="GU11" i="21" s="1"/>
  <c r="FM41" i="34"/>
  <c r="CN11" i="21"/>
  <c r="DR11" i="21" s="1"/>
  <c r="EV11" i="21" s="1"/>
  <c r="FZ11" i="21" s="1"/>
  <c r="CL11" i="21"/>
  <c r="DP11" i="21" s="1"/>
  <c r="ET11" i="21" s="1"/>
  <c r="FX11" i="21" s="1"/>
  <c r="DH11" i="21"/>
  <c r="EL11" i="21" s="1"/>
  <c r="FP11" i="21" s="1"/>
  <c r="GT11" i="21" s="1"/>
  <c r="DF11" i="21"/>
  <c r="EJ11" i="21" s="1"/>
  <c r="FN11" i="21" s="1"/>
  <c r="GR11" i="21" s="1"/>
  <c r="CT11" i="21"/>
  <c r="DX11" i="21" s="1"/>
  <c r="FB11" i="21" s="1"/>
  <c r="GF11" i="21" s="1"/>
  <c r="DD11" i="21"/>
  <c r="EH11" i="21" s="1"/>
  <c r="FL11" i="21" s="1"/>
  <c r="GP11" i="21" s="1"/>
  <c r="CX11" i="21"/>
  <c r="EB11" i="21" s="1"/>
  <c r="FF11" i="21" s="1"/>
  <c r="GJ11" i="21" s="1"/>
  <c r="CR11" i="21"/>
  <c r="DV11" i="21" s="1"/>
  <c r="EZ11" i="21" s="1"/>
  <c r="GD11" i="21" s="1"/>
  <c r="DB11" i="21"/>
  <c r="EF11" i="21" s="1"/>
  <c r="FJ11" i="21" s="1"/>
  <c r="GN11" i="21" s="1"/>
  <c r="CK11" i="21"/>
  <c r="DO11" i="21" s="1"/>
  <c r="ES11" i="21" s="1"/>
  <c r="FW11" i="21" s="1"/>
  <c r="CQ11" i="21"/>
  <c r="DU11" i="21" s="1"/>
  <c r="EY11" i="21" s="1"/>
  <c r="GC11" i="21" s="1"/>
  <c r="DJ11" i="21"/>
  <c r="EN11" i="21" s="1"/>
  <c r="FR11" i="21" s="1"/>
  <c r="GV11" i="21" s="1"/>
  <c r="CJ11" i="21"/>
  <c r="DN11" i="21" s="1"/>
  <c r="ER11" i="21" s="1"/>
  <c r="FV11" i="21" s="1"/>
  <c r="CI11" i="21"/>
  <c r="DM11" i="21" s="1"/>
  <c r="EQ11" i="21" s="1"/>
  <c r="FU11" i="21" s="1"/>
  <c r="FG41" i="21"/>
  <c r="GK41" i="21" s="1"/>
  <c r="CV11" i="21"/>
  <c r="DZ11" i="21" s="1"/>
  <c r="FD11" i="21" s="1"/>
  <c r="GH11" i="21" s="1"/>
  <c r="CZ11" i="21"/>
  <c r="ED11" i="21" s="1"/>
  <c r="FH11" i="21" s="1"/>
  <c r="GL11" i="21" s="1"/>
  <c r="CM11" i="21"/>
  <c r="DQ11" i="21" s="1"/>
  <c r="EU11" i="21" s="1"/>
  <c r="FY11" i="21" s="1"/>
  <c r="DA11" i="21"/>
  <c r="EE11" i="21" s="1"/>
  <c r="FI11" i="21" s="1"/>
  <c r="GM11" i="21" s="1"/>
  <c r="DG11" i="21"/>
  <c r="EK11" i="21" s="1"/>
  <c r="FO11" i="21" s="1"/>
  <c r="GS11" i="21" s="1"/>
  <c r="CU11" i="21"/>
  <c r="DY11" i="21" s="1"/>
  <c r="FC11" i="21" s="1"/>
  <c r="GG11" i="21" s="1"/>
  <c r="CS11" i="21"/>
  <c r="DW11" i="21" s="1"/>
  <c r="FA11" i="21" s="1"/>
  <c r="GE11" i="21" s="1"/>
  <c r="CY11" i="21"/>
  <c r="EC11" i="21" s="1"/>
  <c r="FG11" i="21" s="1"/>
  <c r="GK11" i="21" s="1"/>
  <c r="W31" i="34"/>
  <c r="AL31" i="34"/>
  <c r="AH31" i="34"/>
  <c r="AO31" i="34"/>
  <c r="AK31" i="34"/>
  <c r="AC31" i="34"/>
  <c r="Y31" i="34"/>
  <c r="AJ31" i="34"/>
  <c r="AF31" i="34"/>
  <c r="AM31" i="34"/>
  <c r="AA31" i="34"/>
  <c r="CT22" i="22"/>
  <c r="DX22" i="22" s="1"/>
  <c r="FB22" i="22" s="1"/>
  <c r="GF22" i="22" s="1"/>
  <c r="DH22" i="22"/>
  <c r="EL22" i="22" s="1"/>
  <c r="FP22" i="22" s="1"/>
  <c r="GT22" i="22" s="1"/>
  <c r="CJ49" i="22"/>
  <c r="DN49" i="22" s="1"/>
  <c r="ER49" i="22" s="1"/>
  <c r="FV49" i="22" s="1"/>
  <c r="CL48" i="21"/>
  <c r="DP48" i="21" s="1"/>
  <c r="ET48" i="21" s="1"/>
  <c r="FX48" i="21" s="1"/>
  <c r="CU48" i="21"/>
  <c r="DY48" i="21" s="1"/>
  <c r="FC48" i="21" s="1"/>
  <c r="GG48" i="21" s="1"/>
  <c r="CO48" i="21"/>
  <c r="DS48" i="21" s="1"/>
  <c r="EW48" i="21" s="1"/>
  <c r="GA48" i="21" s="1"/>
  <c r="CS48" i="21"/>
  <c r="DW48" i="21" s="1"/>
  <c r="FA48" i="21" s="1"/>
  <c r="GE48" i="21" s="1"/>
  <c r="CK48" i="21"/>
  <c r="DO48" i="21" s="1"/>
  <c r="ES48" i="21" s="1"/>
  <c r="FW48" i="21" s="1"/>
  <c r="CI48" i="21"/>
  <c r="DM48" i="21" s="1"/>
  <c r="EQ48" i="21" s="1"/>
  <c r="FU48" i="21" s="1"/>
  <c r="CN48" i="21"/>
  <c r="DR48" i="21" s="1"/>
  <c r="EV48" i="21" s="1"/>
  <c r="FZ48" i="21" s="1"/>
  <c r="CK22" i="22"/>
  <c r="DO22" i="22" s="1"/>
  <c r="ES22" i="22" s="1"/>
  <c r="FW22" i="22" s="1"/>
  <c r="DF49" i="22"/>
  <c r="EJ49" i="22" s="1"/>
  <c r="FN49" i="22" s="1"/>
  <c r="GR49" i="22" s="1"/>
  <c r="CZ48" i="21"/>
  <c r="ED48" i="21" s="1"/>
  <c r="FH48" i="21" s="1"/>
  <c r="GL48" i="21" s="1"/>
  <c r="DA48" i="21"/>
  <c r="EE48" i="21" s="1"/>
  <c r="FI48" i="21" s="1"/>
  <c r="GM48" i="21" s="1"/>
  <c r="CX48" i="21"/>
  <c r="EB48" i="21" s="1"/>
  <c r="FF48" i="21" s="1"/>
  <c r="GJ48" i="21" s="1"/>
  <c r="CV48" i="21"/>
  <c r="DZ48" i="21" s="1"/>
  <c r="FD48" i="21" s="1"/>
  <c r="GH48" i="21" s="1"/>
  <c r="CP48" i="21"/>
  <c r="DT48" i="21" s="1"/>
  <c r="EX48" i="21" s="1"/>
  <c r="GB48" i="21" s="1"/>
  <c r="DE48" i="21"/>
  <c r="EI48" i="21" s="1"/>
  <c r="FM48" i="21" s="1"/>
  <c r="GQ48" i="21" s="1"/>
  <c r="DG48" i="21"/>
  <c r="EK48" i="21" s="1"/>
  <c r="FO48" i="21" s="1"/>
  <c r="GS48" i="21" s="1"/>
  <c r="CM22" i="22"/>
  <c r="DQ22" i="22" s="1"/>
  <c r="EU22" i="22" s="1"/>
  <c r="FY22" i="22" s="1"/>
  <c r="DJ48" i="21"/>
  <c r="EN48" i="21" s="1"/>
  <c r="FR48" i="21" s="1"/>
  <c r="GV48" i="21" s="1"/>
  <c r="DH48" i="21"/>
  <c r="EL48" i="21" s="1"/>
  <c r="FP48" i="21" s="1"/>
  <c r="GT48" i="21" s="1"/>
  <c r="CW48" i="21"/>
  <c r="EA48" i="21" s="1"/>
  <c r="FE48" i="21" s="1"/>
  <c r="GI48" i="21" s="1"/>
  <c r="DK48" i="21"/>
  <c r="EO48" i="21" s="1"/>
  <c r="FS48" i="21" s="1"/>
  <c r="GW48" i="21" s="1"/>
  <c r="CQ48" i="21"/>
  <c r="DU48" i="21" s="1"/>
  <c r="EY48" i="21" s="1"/>
  <c r="GC48" i="21" s="1"/>
  <c r="CT48" i="21"/>
  <c r="DX48" i="21" s="1"/>
  <c r="FB48" i="21" s="1"/>
  <c r="GF48" i="21" s="1"/>
  <c r="CM48" i="21"/>
  <c r="DQ48" i="21" s="1"/>
  <c r="EU48" i="21" s="1"/>
  <c r="FY48" i="21" s="1"/>
  <c r="GO12" i="22"/>
  <c r="GK12" i="22"/>
  <c r="GD12" i="22"/>
  <c r="CZ47" i="21"/>
  <c r="ED47" i="21" s="1"/>
  <c r="FH47" i="21" s="1"/>
  <c r="GL47" i="21" s="1"/>
  <c r="FV12" i="22"/>
  <c r="FG43" i="21"/>
  <c r="GK43" i="21" s="1"/>
  <c r="GN12" i="22"/>
  <c r="GJ12" i="22"/>
  <c r="GL15" i="34"/>
  <c r="DG11" i="34"/>
  <c r="EK11" i="34" s="1"/>
  <c r="FO11" i="34" s="1"/>
  <c r="GS11" i="34" s="1"/>
  <c r="DE11" i="34"/>
  <c r="EI11" i="34" s="1"/>
  <c r="FM11" i="34" s="1"/>
  <c r="GQ11" i="34" s="1"/>
  <c r="DJ11" i="34"/>
  <c r="EN11" i="34" s="1"/>
  <c r="FR11" i="34" s="1"/>
  <c r="GV11" i="34" s="1"/>
  <c r="CV11" i="34"/>
  <c r="DZ11" i="34" s="1"/>
  <c r="FD11" i="34" s="1"/>
  <c r="GH11" i="34" s="1"/>
  <c r="DC11" i="34"/>
  <c r="EG11" i="34" s="1"/>
  <c r="FK11" i="34" s="1"/>
  <c r="GO11" i="34" s="1"/>
  <c r="CY11" i="34"/>
  <c r="EC11" i="34" s="1"/>
  <c r="FG11" i="34" s="1"/>
  <c r="GK11" i="34" s="1"/>
  <c r="CT11" i="34"/>
  <c r="DX11" i="34" s="1"/>
  <c r="FB11" i="34" s="1"/>
  <c r="GF11" i="34" s="1"/>
  <c r="DH11" i="34"/>
  <c r="EL11" i="34" s="1"/>
  <c r="FP11" i="34" s="1"/>
  <c r="GT11" i="34" s="1"/>
  <c r="CO11" i="34"/>
  <c r="DS11" i="34" s="1"/>
  <c r="EW11" i="34" s="1"/>
  <c r="GA11" i="34" s="1"/>
  <c r="CZ11" i="34"/>
  <c r="ED11" i="34" s="1"/>
  <c r="FH11" i="34" s="1"/>
  <c r="GL11" i="34" s="1"/>
  <c r="CK11" i="34"/>
  <c r="DO11" i="34" s="1"/>
  <c r="ES11" i="34" s="1"/>
  <c r="FW11" i="34" s="1"/>
  <c r="CX11" i="34"/>
  <c r="EB11" i="34" s="1"/>
  <c r="FF11" i="34" s="1"/>
  <c r="GJ11" i="34" s="1"/>
  <c r="CM11" i="34"/>
  <c r="DQ11" i="34" s="1"/>
  <c r="EU11" i="34" s="1"/>
  <c r="FY11" i="34" s="1"/>
  <c r="CQ11" i="34"/>
  <c r="DU11" i="34" s="1"/>
  <c r="EY11" i="34" s="1"/>
  <c r="GC11" i="34" s="1"/>
  <c r="CS11" i="34"/>
  <c r="DW11" i="34" s="1"/>
  <c r="FA11" i="34" s="1"/>
  <c r="GE11" i="34" s="1"/>
  <c r="CJ11" i="34"/>
  <c r="DN11" i="34" s="1"/>
  <c r="ER11" i="34" s="1"/>
  <c r="FV11" i="34" s="1"/>
  <c r="DK11" i="34"/>
  <c r="EO11" i="34" s="1"/>
  <c r="FS11" i="34" s="1"/>
  <c r="GW11" i="34" s="1"/>
  <c r="DF11" i="34"/>
  <c r="EJ11" i="34" s="1"/>
  <c r="FN11" i="34" s="1"/>
  <c r="GR11" i="34" s="1"/>
  <c r="CU11" i="34"/>
  <c r="DY11" i="34" s="1"/>
  <c r="FC11" i="34" s="1"/>
  <c r="GG11" i="34" s="1"/>
  <c r="DI11" i="34"/>
  <c r="EM11" i="34" s="1"/>
  <c r="FQ11" i="34" s="1"/>
  <c r="GU11" i="34" s="1"/>
  <c r="DA11" i="34"/>
  <c r="EE11" i="34" s="1"/>
  <c r="FI11" i="34" s="1"/>
  <c r="GM11" i="34" s="1"/>
  <c r="DB11" i="34"/>
  <c r="EF11" i="34" s="1"/>
  <c r="FJ11" i="34" s="1"/>
  <c r="GN11" i="34" s="1"/>
  <c r="CL11" i="34"/>
  <c r="DP11" i="34" s="1"/>
  <c r="ET11" i="34" s="1"/>
  <c r="FX11" i="34" s="1"/>
  <c r="CW11" i="34"/>
  <c r="EA11" i="34" s="1"/>
  <c r="FE11" i="34" s="1"/>
  <c r="GI11" i="34" s="1"/>
  <c r="FQ15" i="34"/>
  <c r="GU15" i="34" s="1"/>
  <c r="FB15" i="34"/>
  <c r="GF15" i="34" s="1"/>
  <c r="FJ15" i="34"/>
  <c r="GN15" i="34" s="1"/>
  <c r="FC15" i="34"/>
  <c r="GG15" i="34" s="1"/>
  <c r="FL15" i="34"/>
  <c r="GP15" i="34" s="1"/>
  <c r="FG15" i="34"/>
  <c r="GK15" i="34" s="1"/>
  <c r="ET15" i="34"/>
  <c r="FX15" i="34" s="1"/>
  <c r="FF15" i="34"/>
  <c r="GJ15" i="34" s="1"/>
  <c r="FK15" i="34"/>
  <c r="GO15" i="34" s="1"/>
  <c r="ER15" i="34"/>
  <c r="FV15" i="34" s="1"/>
  <c r="FM15" i="34"/>
  <c r="GQ15" i="34" s="1"/>
  <c r="FN15" i="34"/>
  <c r="GR15" i="34" s="1"/>
  <c r="EY15" i="34"/>
  <c r="GC15" i="34" s="1"/>
  <c r="FO15" i="34"/>
  <c r="GS15" i="34" s="1"/>
  <c r="EW15" i="34"/>
  <c r="GA15" i="34" s="1"/>
  <c r="FS15" i="34"/>
  <c r="GW15" i="34" s="1"/>
  <c r="EV15" i="34"/>
  <c r="FZ15" i="34" s="1"/>
  <c r="FI15" i="34"/>
  <c r="GM15" i="34" s="1"/>
  <c r="FR15" i="34"/>
  <c r="GV15" i="34" s="1"/>
  <c r="FE15" i="34"/>
  <c r="GI15" i="34" s="1"/>
  <c r="EZ15" i="34"/>
  <c r="GD15" i="34" s="1"/>
  <c r="ES15" i="34"/>
  <c r="FW15" i="34" s="1"/>
  <c r="CN11" i="34"/>
  <c r="DR11" i="34" s="1"/>
  <c r="EV11" i="34" s="1"/>
  <c r="FZ11" i="34" s="1"/>
  <c r="FP15" i="34"/>
  <c r="GT15" i="34" s="1"/>
  <c r="EU15" i="34"/>
  <c r="FY15" i="34" s="1"/>
  <c r="CR11" i="34"/>
  <c r="DV11" i="34" s="1"/>
  <c r="EZ11" i="34" s="1"/>
  <c r="GD11" i="34" s="1"/>
  <c r="CP11" i="34"/>
  <c r="DT11" i="34" s="1"/>
  <c r="EX11" i="34" s="1"/>
  <c r="GB11" i="34" s="1"/>
  <c r="GI13" i="22"/>
  <c r="GI12" i="34"/>
  <c r="GV12" i="34"/>
  <c r="FD15" i="34"/>
  <c r="GH15" i="34" s="1"/>
  <c r="EQ15" i="34"/>
  <c r="FU15" i="34" s="1"/>
  <c r="CI22" i="22"/>
  <c r="DM22" i="22" s="1"/>
  <c r="EQ22" i="22" s="1"/>
  <c r="FU22" i="22" s="1"/>
  <c r="DB22" i="22"/>
  <c r="EF22" i="22" s="1"/>
  <c r="FJ22" i="22" s="1"/>
  <c r="GN22" i="22" s="1"/>
  <c r="CP22" i="22"/>
  <c r="DT22" i="22" s="1"/>
  <c r="EX22" i="22" s="1"/>
  <c r="GB22" i="22" s="1"/>
  <c r="DE22" i="22"/>
  <c r="EI22" i="22" s="1"/>
  <c r="FM22" i="22" s="1"/>
  <c r="GQ22" i="22" s="1"/>
  <c r="CV22" i="22"/>
  <c r="DZ22" i="22" s="1"/>
  <c r="FD22" i="22" s="1"/>
  <c r="GH22" i="22" s="1"/>
  <c r="CS22" i="22"/>
  <c r="DW22" i="22" s="1"/>
  <c r="FA22" i="22" s="1"/>
  <c r="GE22" i="22" s="1"/>
  <c r="CJ22" i="22"/>
  <c r="DN22" i="22" s="1"/>
  <c r="ER22" i="22" s="1"/>
  <c r="FV22" i="22" s="1"/>
  <c r="DJ22" i="22"/>
  <c r="EN22" i="22" s="1"/>
  <c r="FR22" i="22" s="1"/>
  <c r="GV22" i="22" s="1"/>
  <c r="DC22" i="22"/>
  <c r="EG22" i="22" s="1"/>
  <c r="FK22" i="22" s="1"/>
  <c r="GO22" i="22" s="1"/>
  <c r="DD22" i="22"/>
  <c r="EH22" i="22" s="1"/>
  <c r="FL22" i="22" s="1"/>
  <c r="GP22" i="22" s="1"/>
  <c r="CR47" i="21"/>
  <c r="DV47" i="21" s="1"/>
  <c r="EZ47" i="21" s="1"/>
  <c r="GD47" i="21" s="1"/>
  <c r="CO47" i="21"/>
  <c r="DS47" i="21" s="1"/>
  <c r="EW47" i="21" s="1"/>
  <c r="GA47" i="21" s="1"/>
  <c r="CY22" i="22"/>
  <c r="EC22" i="22" s="1"/>
  <c r="FG22" i="22" s="1"/>
  <c r="GK22" i="22" s="1"/>
  <c r="DF33" i="22"/>
  <c r="EJ33" i="22" s="1"/>
  <c r="FN33" i="22" s="1"/>
  <c r="GR33" i="22" s="1"/>
  <c r="CY33" i="22"/>
  <c r="EC33" i="22" s="1"/>
  <c r="FG33" i="22" s="1"/>
  <c r="GK33" i="22" s="1"/>
  <c r="CP33" i="22"/>
  <c r="DT33" i="22" s="1"/>
  <c r="EX33" i="22" s="1"/>
  <c r="GB33" i="22" s="1"/>
  <c r="CJ33" i="22"/>
  <c r="DN33" i="22" s="1"/>
  <c r="ER33" i="22" s="1"/>
  <c r="FV33" i="22" s="1"/>
  <c r="DK33" i="22"/>
  <c r="EO33" i="22" s="1"/>
  <c r="FS33" i="22" s="1"/>
  <c r="GW33" i="22" s="1"/>
  <c r="DB33" i="22"/>
  <c r="EF33" i="22" s="1"/>
  <c r="FJ33" i="22" s="1"/>
  <c r="GN33" i="22" s="1"/>
  <c r="CL33" i="22"/>
  <c r="DP33" i="22" s="1"/>
  <c r="ET33" i="22" s="1"/>
  <c r="FX33" i="22" s="1"/>
  <c r="GR12" i="34"/>
  <c r="CW36" i="22"/>
  <c r="EA36" i="22" s="1"/>
  <c r="FE36" i="22" s="1"/>
  <c r="GI36" i="22" s="1"/>
  <c r="CZ36" i="22"/>
  <c r="ED36" i="22" s="1"/>
  <c r="FH36" i="22" s="1"/>
  <c r="GL36" i="22" s="1"/>
  <c r="DH36" i="22"/>
  <c r="EL36" i="22" s="1"/>
  <c r="FP36" i="22" s="1"/>
  <c r="GT36" i="22" s="1"/>
  <c r="DK36" i="22"/>
  <c r="EO36" i="22" s="1"/>
  <c r="FS36" i="22" s="1"/>
  <c r="GW36" i="22" s="1"/>
  <c r="CI36" i="22"/>
  <c r="DM36" i="22" s="1"/>
  <c r="EQ36" i="22" s="1"/>
  <c r="FU36" i="22" s="1"/>
  <c r="DI36" i="22"/>
  <c r="EM36" i="22" s="1"/>
  <c r="FQ36" i="22" s="1"/>
  <c r="GU36" i="22" s="1"/>
  <c r="CJ36" i="22"/>
  <c r="DN36" i="22" s="1"/>
  <c r="ER36" i="22" s="1"/>
  <c r="FV36" i="22" s="1"/>
  <c r="DB36" i="22"/>
  <c r="EF36" i="22" s="1"/>
  <c r="FJ36" i="22" s="1"/>
  <c r="GN36" i="22" s="1"/>
  <c r="GB15" i="22"/>
  <c r="GA13" i="34"/>
  <c r="GR12" i="21"/>
  <c r="GT12" i="21"/>
  <c r="CN35" i="21"/>
  <c r="DR35" i="21" s="1"/>
  <c r="EV35" i="21" s="1"/>
  <c r="FZ35" i="21" s="1"/>
  <c r="CO35" i="21"/>
  <c r="DS35" i="21" s="1"/>
  <c r="EW35" i="21" s="1"/>
  <c r="GA35" i="21" s="1"/>
  <c r="CQ35" i="21"/>
  <c r="DU35" i="21" s="1"/>
  <c r="EY35" i="21" s="1"/>
  <c r="GC35" i="21" s="1"/>
  <c r="CS35" i="21"/>
  <c r="DW35" i="21" s="1"/>
  <c r="FA35" i="21" s="1"/>
  <c r="GE35" i="21" s="1"/>
  <c r="CX35" i="21"/>
  <c r="EB35" i="21" s="1"/>
  <c r="FF35" i="21" s="1"/>
  <c r="GJ35" i="21" s="1"/>
  <c r="DA35" i="21"/>
  <c r="EE35" i="21" s="1"/>
  <c r="FI35" i="21" s="1"/>
  <c r="GM35" i="21" s="1"/>
  <c r="CR35" i="21"/>
  <c r="DV35" i="21" s="1"/>
  <c r="EZ35" i="21" s="1"/>
  <c r="GD35" i="21" s="1"/>
  <c r="GG14" i="21"/>
  <c r="CW22" i="22"/>
  <c r="EA22" i="22" s="1"/>
  <c r="FE22" i="22" s="1"/>
  <c r="GI22" i="22" s="1"/>
  <c r="DA22" i="22"/>
  <c r="EE22" i="22" s="1"/>
  <c r="FI22" i="22" s="1"/>
  <c r="GM22" i="22" s="1"/>
  <c r="FJ42" i="21"/>
  <c r="GN42" i="21" s="1"/>
  <c r="GO13" i="21"/>
  <c r="CU22" i="22"/>
  <c r="DY22" i="22" s="1"/>
  <c r="FC22" i="22" s="1"/>
  <c r="GG22" i="22" s="1"/>
  <c r="CO22" i="22"/>
  <c r="DS22" i="22" s="1"/>
  <c r="EW22" i="22" s="1"/>
  <c r="GA22" i="22" s="1"/>
  <c r="DI22" i="22"/>
  <c r="EM22" i="22" s="1"/>
  <c r="FQ22" i="22" s="1"/>
  <c r="GU22" i="22" s="1"/>
  <c r="CR22" i="22"/>
  <c r="DV22" i="22" s="1"/>
  <c r="EZ22" i="22" s="1"/>
  <c r="GD22" i="22" s="1"/>
  <c r="GT12" i="22"/>
  <c r="GH12" i="22"/>
  <c r="GO12" i="34"/>
  <c r="GO13" i="34"/>
  <c r="FY12" i="21"/>
  <c r="DF35" i="21"/>
  <c r="EJ35" i="21" s="1"/>
  <c r="FN35" i="21" s="1"/>
  <c r="GR35" i="21" s="1"/>
  <c r="DE35" i="21"/>
  <c r="EI35" i="21" s="1"/>
  <c r="FM35" i="21" s="1"/>
  <c r="GQ35" i="21" s="1"/>
  <c r="DC35" i="21"/>
  <c r="EG35" i="21" s="1"/>
  <c r="FK35" i="21" s="1"/>
  <c r="GO35" i="21" s="1"/>
  <c r="DH35" i="21"/>
  <c r="EL35" i="21" s="1"/>
  <c r="FP35" i="21" s="1"/>
  <c r="GT35" i="21" s="1"/>
  <c r="CU35" i="21"/>
  <c r="DY35" i="21" s="1"/>
  <c r="FC35" i="21" s="1"/>
  <c r="GG35" i="21" s="1"/>
  <c r="CK35" i="21"/>
  <c r="DO35" i="21" s="1"/>
  <c r="ES35" i="21" s="1"/>
  <c r="FW35" i="21" s="1"/>
  <c r="CP35" i="21"/>
  <c r="DT35" i="21" s="1"/>
  <c r="EX35" i="21" s="1"/>
  <c r="GB35" i="21" s="1"/>
  <c r="GQ14" i="21"/>
  <c r="CL22" i="22"/>
  <c r="DP22" i="22" s="1"/>
  <c r="ET22" i="22" s="1"/>
  <c r="FX22" i="22" s="1"/>
  <c r="CZ22" i="22"/>
  <c r="ED22" i="22" s="1"/>
  <c r="FH22" i="22" s="1"/>
  <c r="GL22" i="22" s="1"/>
  <c r="CS33" i="21"/>
  <c r="DW33" i="21" s="1"/>
  <c r="FA33" i="21" s="1"/>
  <c r="GE33" i="21" s="1"/>
  <c r="CI33" i="21"/>
  <c r="DM33" i="21" s="1"/>
  <c r="EQ33" i="21" s="1"/>
  <c r="FU33" i="21" s="1"/>
  <c r="DG22" i="22"/>
  <c r="EK22" i="22" s="1"/>
  <c r="FO22" i="22" s="1"/>
  <c r="GS22" i="22" s="1"/>
  <c r="CN22" i="22"/>
  <c r="DR22" i="22" s="1"/>
  <c r="EV22" i="22" s="1"/>
  <c r="FZ22" i="22" s="1"/>
  <c r="GT13" i="22"/>
  <c r="FX12" i="34"/>
  <c r="GP13" i="34"/>
  <c r="GJ12" i="21"/>
  <c r="GA12" i="21"/>
  <c r="CY35" i="21"/>
  <c r="EC35" i="21" s="1"/>
  <c r="FG35" i="21" s="1"/>
  <c r="GK35" i="21" s="1"/>
  <c r="CW35" i="21"/>
  <c r="EA35" i="21" s="1"/>
  <c r="FE35" i="21" s="1"/>
  <c r="GI35" i="21" s="1"/>
  <c r="DB35" i="21"/>
  <c r="EF35" i="21" s="1"/>
  <c r="FJ35" i="21" s="1"/>
  <c r="GN35" i="21" s="1"/>
  <c r="CM35" i="21"/>
  <c r="DQ35" i="21" s="1"/>
  <c r="EU35" i="21" s="1"/>
  <c r="FY35" i="21" s="1"/>
  <c r="CV35" i="21"/>
  <c r="DZ35" i="21" s="1"/>
  <c r="FD35" i="21" s="1"/>
  <c r="GH35" i="21" s="1"/>
  <c r="CT35" i="21"/>
  <c r="DX35" i="21" s="1"/>
  <c r="FB35" i="21" s="1"/>
  <c r="GF35" i="21" s="1"/>
  <c r="CZ35" i="21"/>
  <c r="ED35" i="21" s="1"/>
  <c r="FH35" i="21" s="1"/>
  <c r="GL35" i="21" s="1"/>
  <c r="DJ35" i="21"/>
  <c r="EN35" i="21" s="1"/>
  <c r="FR35" i="21" s="1"/>
  <c r="GV35" i="21" s="1"/>
  <c r="DF22" i="22"/>
  <c r="EJ22" i="22" s="1"/>
  <c r="FN22" i="22" s="1"/>
  <c r="GR22" i="22" s="1"/>
  <c r="CQ22" i="22"/>
  <c r="DU22" i="22" s="1"/>
  <c r="EY22" i="22" s="1"/>
  <c r="GC22" i="22" s="1"/>
  <c r="IZ5" i="22"/>
  <c r="IH9" i="22"/>
  <c r="IU5" i="22"/>
  <c r="DB20" i="34"/>
  <c r="EF20" i="34" s="1"/>
  <c r="FJ20" i="34" s="1"/>
  <c r="GN20" i="34" s="1"/>
  <c r="CX20" i="34"/>
  <c r="EB20" i="34" s="1"/>
  <c r="FF20" i="34" s="1"/>
  <c r="GJ20" i="34" s="1"/>
  <c r="DD20" i="34"/>
  <c r="EH20" i="34" s="1"/>
  <c r="FL20" i="34" s="1"/>
  <c r="GP20" i="34" s="1"/>
  <c r="CY20" i="34"/>
  <c r="EC20" i="34" s="1"/>
  <c r="FG20" i="34" s="1"/>
  <c r="GK20" i="34" s="1"/>
  <c r="CR20" i="34"/>
  <c r="DV20" i="34" s="1"/>
  <c r="EZ20" i="34" s="1"/>
  <c r="GD20" i="34" s="1"/>
  <c r="CU46" i="22"/>
  <c r="DY46" i="22" s="1"/>
  <c r="FC46" i="22" s="1"/>
  <c r="GG46" i="22" s="1"/>
  <c r="CT46" i="22"/>
  <c r="DX46" i="22" s="1"/>
  <c r="FB46" i="22" s="1"/>
  <c r="GF46" i="22" s="1"/>
  <c r="CK46" i="22"/>
  <c r="DO46" i="22" s="1"/>
  <c r="ES46" i="22" s="1"/>
  <c r="FW46" i="22" s="1"/>
  <c r="CW46" i="22"/>
  <c r="EA46" i="22" s="1"/>
  <c r="FE46" i="22" s="1"/>
  <c r="GI46" i="22" s="1"/>
  <c r="DG46" i="22"/>
  <c r="EK46" i="22" s="1"/>
  <c r="FO46" i="22" s="1"/>
  <c r="GS46" i="22" s="1"/>
  <c r="DA46" i="22"/>
  <c r="EE46" i="22" s="1"/>
  <c r="FI46" i="22" s="1"/>
  <c r="GM46" i="22" s="1"/>
  <c r="CN46" i="22"/>
  <c r="DR46" i="22" s="1"/>
  <c r="EV46" i="22" s="1"/>
  <c r="FZ46" i="22" s="1"/>
  <c r="DC46" i="22"/>
  <c r="EG46" i="22" s="1"/>
  <c r="FK46" i="22" s="1"/>
  <c r="GO46" i="22" s="1"/>
  <c r="DF46" i="22"/>
  <c r="EJ46" i="22" s="1"/>
  <c r="FN46" i="22" s="1"/>
  <c r="GR46" i="22" s="1"/>
  <c r="CI46" i="22"/>
  <c r="DM46" i="22" s="1"/>
  <c r="EQ46" i="22" s="1"/>
  <c r="FU46" i="22" s="1"/>
  <c r="DE46" i="22"/>
  <c r="EI46" i="22" s="1"/>
  <c r="FM46" i="22" s="1"/>
  <c r="GQ46" i="22" s="1"/>
  <c r="CM46" i="22"/>
  <c r="DQ46" i="22" s="1"/>
  <c r="EU46" i="22" s="1"/>
  <c r="FY46" i="22" s="1"/>
  <c r="DJ46" i="22"/>
  <c r="EN46" i="22" s="1"/>
  <c r="FR46" i="22" s="1"/>
  <c r="GV46" i="22" s="1"/>
  <c r="CQ46" i="22"/>
  <c r="DU46" i="22" s="1"/>
  <c r="EY46" i="22" s="1"/>
  <c r="GC46" i="22" s="1"/>
  <c r="CY46" i="22"/>
  <c r="EC46" i="22" s="1"/>
  <c r="FG46" i="22" s="1"/>
  <c r="GK46" i="22" s="1"/>
  <c r="DK46" i="22"/>
  <c r="EO46" i="22" s="1"/>
  <c r="FS46" i="22" s="1"/>
  <c r="GW46" i="22" s="1"/>
  <c r="CX46" i="22"/>
  <c r="EB46" i="22" s="1"/>
  <c r="FF46" i="22" s="1"/>
  <c r="GJ46" i="22" s="1"/>
  <c r="CP46" i="22"/>
  <c r="DT46" i="22" s="1"/>
  <c r="EX46" i="22" s="1"/>
  <c r="GB46" i="22" s="1"/>
  <c r="DB46" i="22"/>
  <c r="EF46" i="22" s="1"/>
  <c r="FJ46" i="22" s="1"/>
  <c r="GN46" i="22" s="1"/>
  <c r="CJ46" i="22"/>
  <c r="DN46" i="22" s="1"/>
  <c r="ER46" i="22" s="1"/>
  <c r="FV46" i="22" s="1"/>
  <c r="CS46" i="22"/>
  <c r="DW46" i="22" s="1"/>
  <c r="FA46" i="22" s="1"/>
  <c r="GE46" i="22" s="1"/>
  <c r="DD46" i="22"/>
  <c r="EH46" i="22" s="1"/>
  <c r="FL46" i="22" s="1"/>
  <c r="GP46" i="22" s="1"/>
  <c r="DH38" i="21"/>
  <c r="EL38" i="21" s="1"/>
  <c r="FP38" i="21" s="1"/>
  <c r="GT38" i="21" s="1"/>
  <c r="CV38" i="21"/>
  <c r="DZ38" i="21" s="1"/>
  <c r="FD38" i="21" s="1"/>
  <c r="GH38" i="21" s="1"/>
  <c r="CU38" i="21"/>
  <c r="DY38" i="21" s="1"/>
  <c r="FC38" i="21" s="1"/>
  <c r="GG38" i="21" s="1"/>
  <c r="CZ38" i="21"/>
  <c r="ED38" i="21" s="1"/>
  <c r="FH38" i="21" s="1"/>
  <c r="GL38" i="21" s="1"/>
  <c r="CS38" i="21"/>
  <c r="DW38" i="21" s="1"/>
  <c r="FA38" i="21" s="1"/>
  <c r="GE38" i="21" s="1"/>
  <c r="DC38" i="21"/>
  <c r="EG38" i="21" s="1"/>
  <c r="FK38" i="21" s="1"/>
  <c r="GO38" i="21" s="1"/>
  <c r="CQ38" i="21"/>
  <c r="DU38" i="21" s="1"/>
  <c r="EY38" i="21" s="1"/>
  <c r="GC38" i="21" s="1"/>
  <c r="CX38" i="21"/>
  <c r="EB38" i="21" s="1"/>
  <c r="FF38" i="21" s="1"/>
  <c r="GJ38" i="21" s="1"/>
  <c r="CZ47" i="22"/>
  <c r="ED47" i="22" s="1"/>
  <c r="FH47" i="22" s="1"/>
  <c r="GL47" i="22" s="1"/>
  <c r="DE38" i="21"/>
  <c r="EI38" i="21" s="1"/>
  <c r="FM38" i="21" s="1"/>
  <c r="GQ38" i="21" s="1"/>
  <c r="DK38" i="21"/>
  <c r="EO38" i="21" s="1"/>
  <c r="FS38" i="21" s="1"/>
  <c r="GW38" i="21" s="1"/>
  <c r="DA38" i="21"/>
  <c r="EE38" i="21" s="1"/>
  <c r="FI38" i="21" s="1"/>
  <c r="GM38" i="21" s="1"/>
  <c r="DJ38" i="21"/>
  <c r="EN38" i="21" s="1"/>
  <c r="FR38" i="21" s="1"/>
  <c r="GV38" i="21" s="1"/>
  <c r="CL38" i="21"/>
  <c r="DP38" i="21" s="1"/>
  <c r="ET38" i="21" s="1"/>
  <c r="FX38" i="21" s="1"/>
  <c r="CI38" i="21"/>
  <c r="DM38" i="21" s="1"/>
  <c r="EQ38" i="21" s="1"/>
  <c r="FU38" i="21" s="1"/>
  <c r="CK38" i="21"/>
  <c r="DO38" i="21" s="1"/>
  <c r="ES38" i="21" s="1"/>
  <c r="FW38" i="21" s="1"/>
  <c r="DF38" i="21"/>
  <c r="EJ38" i="21" s="1"/>
  <c r="FN38" i="21" s="1"/>
  <c r="GR38" i="21" s="1"/>
  <c r="DD38" i="21"/>
  <c r="EH38" i="21" s="1"/>
  <c r="FL38" i="21" s="1"/>
  <c r="GP38" i="21" s="1"/>
  <c r="CT38" i="21"/>
  <c r="DX38" i="21" s="1"/>
  <c r="FB38" i="21" s="1"/>
  <c r="GF38" i="21" s="1"/>
  <c r="CR38" i="21"/>
  <c r="DV38" i="21" s="1"/>
  <c r="EZ38" i="21" s="1"/>
  <c r="GD38" i="21" s="1"/>
  <c r="CW38" i="21"/>
  <c r="EA38" i="21" s="1"/>
  <c r="FE38" i="21" s="1"/>
  <c r="GI38" i="21" s="1"/>
  <c r="CJ38" i="21"/>
  <c r="DN38" i="21" s="1"/>
  <c r="ER38" i="21" s="1"/>
  <c r="FV38" i="21" s="1"/>
  <c r="DG38" i="21"/>
  <c r="EK38" i="21" s="1"/>
  <c r="FO38" i="21" s="1"/>
  <c r="GS38" i="21" s="1"/>
  <c r="CO38" i="21"/>
  <c r="DS38" i="21" s="1"/>
  <c r="EW38" i="21" s="1"/>
  <c r="GA38" i="21" s="1"/>
  <c r="CM38" i="21"/>
  <c r="DQ38" i="21" s="1"/>
  <c r="EU38" i="21" s="1"/>
  <c r="FY38" i="21" s="1"/>
  <c r="DI38" i="21"/>
  <c r="EM38" i="21" s="1"/>
  <c r="FQ38" i="21" s="1"/>
  <c r="GU38" i="21" s="1"/>
  <c r="DB38" i="21"/>
  <c r="EF38" i="21" s="1"/>
  <c r="FJ38" i="21" s="1"/>
  <c r="GN38" i="21" s="1"/>
  <c r="CY38" i="21"/>
  <c r="EC38" i="21" s="1"/>
  <c r="FG38" i="21" s="1"/>
  <c r="GK38" i="21" s="1"/>
  <c r="CN38" i="21"/>
  <c r="DR38" i="21" s="1"/>
  <c r="EV38" i="21" s="1"/>
  <c r="FZ38" i="21" s="1"/>
  <c r="CP38" i="21"/>
  <c r="DT38" i="21" s="1"/>
  <c r="EX38" i="21" s="1"/>
  <c r="GB38" i="21" s="1"/>
  <c r="CO47" i="22"/>
  <c r="DS47" i="22" s="1"/>
  <c r="EW47" i="22" s="1"/>
  <c r="GA47" i="22" s="1"/>
  <c r="DF47" i="22"/>
  <c r="EJ47" i="22" s="1"/>
  <c r="FN47" i="22" s="1"/>
  <c r="GR47" i="22" s="1"/>
  <c r="JD9" i="22" s="1"/>
  <c r="CX20" i="22"/>
  <c r="EB20" i="22" s="1"/>
  <c r="FF20" i="22" s="1"/>
  <c r="GJ20" i="22" s="1"/>
  <c r="CK47" i="22"/>
  <c r="DO47" i="22" s="1"/>
  <c r="ES47" i="22" s="1"/>
  <c r="FW47" i="22" s="1"/>
  <c r="CW49" i="22"/>
  <c r="EA49" i="22" s="1"/>
  <c r="FE49" i="22" s="1"/>
  <c r="GI49" i="22" s="1"/>
  <c r="DD20" i="22"/>
  <c r="EH20" i="22" s="1"/>
  <c r="FL20" i="22" s="1"/>
  <c r="GP20" i="22" s="1"/>
  <c r="JB5" i="22" s="1"/>
  <c r="CT47" i="21"/>
  <c r="DX47" i="21" s="1"/>
  <c r="FB47" i="21" s="1"/>
  <c r="GF47" i="21" s="1"/>
  <c r="DB49" i="22"/>
  <c r="EF49" i="22" s="1"/>
  <c r="FJ49" i="22" s="1"/>
  <c r="GN49" i="22" s="1"/>
  <c r="DD33" i="22"/>
  <c r="EH33" i="22" s="1"/>
  <c r="FL33" i="22" s="1"/>
  <c r="GP33" i="22" s="1"/>
  <c r="CM33" i="22"/>
  <c r="DQ33" i="22" s="1"/>
  <c r="EU33" i="22" s="1"/>
  <c r="FY33" i="22" s="1"/>
  <c r="CZ33" i="22"/>
  <c r="ED33" i="22" s="1"/>
  <c r="FH33" i="22" s="1"/>
  <c r="GL33" i="22" s="1"/>
  <c r="DA33" i="22"/>
  <c r="EE33" i="22" s="1"/>
  <c r="FI33" i="22" s="1"/>
  <c r="GM33" i="22" s="1"/>
  <c r="DC33" i="22"/>
  <c r="EG33" i="22" s="1"/>
  <c r="FK33" i="22" s="1"/>
  <c r="GO33" i="22" s="1"/>
  <c r="CK33" i="22"/>
  <c r="DO33" i="22" s="1"/>
  <c r="ES33" i="22" s="1"/>
  <c r="FW33" i="22" s="1"/>
  <c r="CQ33" i="22"/>
  <c r="DU33" i="22" s="1"/>
  <c r="EY33" i="22" s="1"/>
  <c r="GC33" i="22" s="1"/>
  <c r="CL47" i="21"/>
  <c r="DP47" i="21" s="1"/>
  <c r="ET47" i="21" s="1"/>
  <c r="FX47" i="21" s="1"/>
  <c r="CT49" i="22"/>
  <c r="DX49" i="22" s="1"/>
  <c r="FB49" i="22" s="1"/>
  <c r="GF49" i="22" s="1"/>
  <c r="CS20" i="22"/>
  <c r="DW20" i="22" s="1"/>
  <c r="FA20" i="22" s="1"/>
  <c r="GE20" i="22" s="1"/>
  <c r="IQ5" i="22" s="1"/>
  <c r="CJ47" i="21"/>
  <c r="DN47" i="21" s="1"/>
  <c r="ER47" i="21" s="1"/>
  <c r="FV47" i="21" s="1"/>
  <c r="CM20" i="21"/>
  <c r="DQ20" i="21" s="1"/>
  <c r="EU20" i="21" s="1"/>
  <c r="FY20" i="21" s="1"/>
  <c r="CI6" i="21"/>
  <c r="DM6" i="21" s="1"/>
  <c r="EQ6" i="21" s="1"/>
  <c r="FU6" i="21" s="1"/>
  <c r="CW6" i="21"/>
  <c r="EA6" i="21" s="1"/>
  <c r="FE6" i="21" s="1"/>
  <c r="GI6" i="21" s="1"/>
  <c r="CZ6" i="21"/>
  <c r="ED6" i="21" s="1"/>
  <c r="FH6" i="21" s="1"/>
  <c r="GL6" i="21" s="1"/>
  <c r="CU6" i="21"/>
  <c r="DY6" i="21" s="1"/>
  <c r="FC6" i="21" s="1"/>
  <c r="GG6" i="21" s="1"/>
  <c r="DJ6" i="21"/>
  <c r="EN6" i="21" s="1"/>
  <c r="FR6" i="21" s="1"/>
  <c r="GV6" i="21" s="1"/>
  <c r="CO6" i="21"/>
  <c r="DS6" i="21" s="1"/>
  <c r="EW6" i="21" s="1"/>
  <c r="GA6" i="21" s="1"/>
  <c r="DG6" i="21"/>
  <c r="EK6" i="21" s="1"/>
  <c r="FO6" i="21" s="1"/>
  <c r="GS6" i="21" s="1"/>
  <c r="DE47" i="21"/>
  <c r="EI47" i="21" s="1"/>
  <c r="FM47" i="21" s="1"/>
  <c r="GQ47" i="21" s="1"/>
  <c r="CL49" i="22"/>
  <c r="DP49" i="22" s="1"/>
  <c r="ET49" i="22" s="1"/>
  <c r="FX49" i="22" s="1"/>
  <c r="CS49" i="22"/>
  <c r="DW49" i="22" s="1"/>
  <c r="FA49" i="22" s="1"/>
  <c r="GE49" i="22" s="1"/>
  <c r="DA20" i="22"/>
  <c r="EE20" i="22" s="1"/>
  <c r="FI20" i="22" s="1"/>
  <c r="GM20" i="22" s="1"/>
  <c r="IY5" i="22" s="1"/>
  <c r="CM36" i="22"/>
  <c r="DQ36" i="22" s="1"/>
  <c r="EU36" i="22" s="1"/>
  <c r="FY36" i="22" s="1"/>
  <c r="CK36" i="22"/>
  <c r="DO36" i="22" s="1"/>
  <c r="ES36" i="22" s="1"/>
  <c r="FW36" i="22" s="1"/>
  <c r="CN36" i="22"/>
  <c r="DR36" i="22" s="1"/>
  <c r="EV36" i="22" s="1"/>
  <c r="FZ36" i="22" s="1"/>
  <c r="CU36" i="22"/>
  <c r="DY36" i="22" s="1"/>
  <c r="FC36" i="22" s="1"/>
  <c r="GG36" i="22" s="1"/>
  <c r="DA36" i="22"/>
  <c r="EE36" i="22" s="1"/>
  <c r="FI36" i="22" s="1"/>
  <c r="GM36" i="22" s="1"/>
  <c r="DG36" i="22"/>
  <c r="EK36" i="22" s="1"/>
  <c r="FO36" i="22" s="1"/>
  <c r="GS36" i="22" s="1"/>
  <c r="CY36" i="22"/>
  <c r="EC36" i="22" s="1"/>
  <c r="FG36" i="22" s="1"/>
  <c r="GK36" i="22" s="1"/>
  <c r="CU49" i="22"/>
  <c r="DY49" i="22" s="1"/>
  <c r="FC49" i="22" s="1"/>
  <c r="GG49" i="22" s="1"/>
  <c r="DE20" i="22"/>
  <c r="EI20" i="22" s="1"/>
  <c r="FM20" i="22" s="1"/>
  <c r="GQ20" i="22" s="1"/>
  <c r="JC5" i="22" s="1"/>
  <c r="CN20" i="34"/>
  <c r="DR20" i="34" s="1"/>
  <c r="EV20" i="34" s="1"/>
  <c r="FZ20" i="34" s="1"/>
  <c r="CZ20" i="34"/>
  <c r="ED20" i="34" s="1"/>
  <c r="FH20" i="34" s="1"/>
  <c r="GL20" i="34" s="1"/>
  <c r="CL20" i="34"/>
  <c r="DP20" i="34" s="1"/>
  <c r="ET20" i="34" s="1"/>
  <c r="FX20" i="34" s="1"/>
  <c r="DA20" i="34"/>
  <c r="EE20" i="34" s="1"/>
  <c r="FI20" i="34" s="1"/>
  <c r="GM20" i="34" s="1"/>
  <c r="CM20" i="34"/>
  <c r="DQ20" i="34" s="1"/>
  <c r="EU20" i="34" s="1"/>
  <c r="FY20" i="34" s="1"/>
  <c r="CV20" i="34"/>
  <c r="DZ20" i="34" s="1"/>
  <c r="FD20" i="34" s="1"/>
  <c r="GH20" i="34" s="1"/>
  <c r="CU20" i="34"/>
  <c r="DY20" i="34" s="1"/>
  <c r="FC20" i="34" s="1"/>
  <c r="GG20" i="34" s="1"/>
  <c r="CZ36" i="21"/>
  <c r="ED36" i="21" s="1"/>
  <c r="FH36" i="21" s="1"/>
  <c r="GL36" i="21" s="1"/>
  <c r="CS36" i="21"/>
  <c r="DW36" i="21" s="1"/>
  <c r="FA36" i="21" s="1"/>
  <c r="GE36" i="21" s="1"/>
  <c r="CY36" i="21"/>
  <c r="EC36" i="21" s="1"/>
  <c r="FG36" i="21" s="1"/>
  <c r="GK36" i="21" s="1"/>
  <c r="DB36" i="21"/>
  <c r="EF36" i="21" s="1"/>
  <c r="FJ36" i="21" s="1"/>
  <c r="GN36" i="21" s="1"/>
  <c r="CI36" i="21"/>
  <c r="DM36" i="21" s="1"/>
  <c r="EQ36" i="21" s="1"/>
  <c r="FU36" i="21" s="1"/>
  <c r="DJ36" i="21"/>
  <c r="EN36" i="21" s="1"/>
  <c r="FR36" i="21" s="1"/>
  <c r="GV36" i="21" s="1"/>
  <c r="CQ36" i="21"/>
  <c r="DU36" i="21" s="1"/>
  <c r="EY36" i="21" s="1"/>
  <c r="GC36" i="21" s="1"/>
  <c r="DE33" i="22"/>
  <c r="EI33" i="22" s="1"/>
  <c r="FM33" i="22" s="1"/>
  <c r="GQ33" i="22" s="1"/>
  <c r="CT33" i="22"/>
  <c r="DX33" i="22" s="1"/>
  <c r="FB33" i="22" s="1"/>
  <c r="GF33" i="22" s="1"/>
  <c r="CX33" i="22"/>
  <c r="EB33" i="22" s="1"/>
  <c r="FF33" i="22" s="1"/>
  <c r="GJ33" i="22" s="1"/>
  <c r="CI33" i="22"/>
  <c r="DM33" i="22" s="1"/>
  <c r="EQ33" i="22" s="1"/>
  <c r="FU33" i="22" s="1"/>
  <c r="CW33" i="22"/>
  <c r="EA33" i="22" s="1"/>
  <c r="FE33" i="22" s="1"/>
  <c r="GI33" i="22" s="1"/>
  <c r="CR33" i="22"/>
  <c r="DV33" i="22" s="1"/>
  <c r="EZ33" i="22" s="1"/>
  <c r="GD33" i="22" s="1"/>
  <c r="CU33" i="22"/>
  <c r="DY33" i="22" s="1"/>
  <c r="FC33" i="22" s="1"/>
  <c r="GG33" i="22" s="1"/>
  <c r="DG33" i="22"/>
  <c r="EK33" i="22" s="1"/>
  <c r="FO33" i="22" s="1"/>
  <c r="GS33" i="22" s="1"/>
  <c r="CI20" i="22"/>
  <c r="DM20" i="22" s="1"/>
  <c r="EQ20" i="22" s="1"/>
  <c r="FU20" i="22" s="1"/>
  <c r="IG5" i="22" s="1"/>
  <c r="DC6" i="21"/>
  <c r="EG6" i="21" s="1"/>
  <c r="FK6" i="21" s="1"/>
  <c r="GO6" i="21" s="1"/>
  <c r="CX6" i="21"/>
  <c r="EB6" i="21" s="1"/>
  <c r="FF6" i="21" s="1"/>
  <c r="GJ6" i="21" s="1"/>
  <c r="DA6" i="21"/>
  <c r="EE6" i="21" s="1"/>
  <c r="FI6" i="21" s="1"/>
  <c r="GM6" i="21" s="1"/>
  <c r="CJ6" i="21"/>
  <c r="DN6" i="21" s="1"/>
  <c r="ER6" i="21" s="1"/>
  <c r="FV6" i="21" s="1"/>
  <c r="CY6" i="21"/>
  <c r="EC6" i="21" s="1"/>
  <c r="FG6" i="21" s="1"/>
  <c r="GK6" i="21" s="1"/>
  <c r="CP6" i="21"/>
  <c r="DT6" i="21" s="1"/>
  <c r="EX6" i="21" s="1"/>
  <c r="GB6" i="21" s="1"/>
  <c r="CR6" i="21"/>
  <c r="DV6" i="21" s="1"/>
  <c r="EZ6" i="21" s="1"/>
  <c r="GD6" i="21" s="1"/>
  <c r="DD47" i="21"/>
  <c r="EH47" i="21" s="1"/>
  <c r="FL47" i="21" s="1"/>
  <c r="GP47" i="21" s="1"/>
  <c r="DB47" i="21"/>
  <c r="EF47" i="21" s="1"/>
  <c r="FJ47" i="21" s="1"/>
  <c r="GN47" i="21" s="1"/>
  <c r="DG20" i="22"/>
  <c r="EK20" i="22" s="1"/>
  <c r="FO20" i="22" s="1"/>
  <c r="GS20" i="22" s="1"/>
  <c r="JE5" i="22" s="1"/>
  <c r="CI47" i="22"/>
  <c r="DM47" i="22" s="1"/>
  <c r="EQ47" i="22" s="1"/>
  <c r="FU47" i="22" s="1"/>
  <c r="DF36" i="21"/>
  <c r="EJ36" i="21" s="1"/>
  <c r="FN36" i="21" s="1"/>
  <c r="GR36" i="21" s="1"/>
  <c r="CP36" i="21"/>
  <c r="DT36" i="21" s="1"/>
  <c r="EX36" i="21" s="1"/>
  <c r="GB36" i="21" s="1"/>
  <c r="DH36" i="21"/>
  <c r="EL36" i="21" s="1"/>
  <c r="FP36" i="21" s="1"/>
  <c r="GT36" i="21" s="1"/>
  <c r="CV36" i="21"/>
  <c r="DZ36" i="21" s="1"/>
  <c r="FD36" i="21" s="1"/>
  <c r="GH36" i="21" s="1"/>
  <c r="CU36" i="21"/>
  <c r="DY36" i="21" s="1"/>
  <c r="FC36" i="21" s="1"/>
  <c r="GG36" i="21" s="1"/>
  <c r="CX36" i="21"/>
  <c r="EB36" i="21" s="1"/>
  <c r="FF36" i="21" s="1"/>
  <c r="GJ36" i="21" s="1"/>
  <c r="CN36" i="21"/>
  <c r="DR36" i="21" s="1"/>
  <c r="EV36" i="21" s="1"/>
  <c r="FZ36" i="21" s="1"/>
  <c r="CX22" i="22"/>
  <c r="EB22" i="22" s="1"/>
  <c r="FF22" i="22" s="1"/>
  <c r="GJ22" i="22" s="1"/>
  <c r="DH33" i="22"/>
  <c r="EL33" i="22" s="1"/>
  <c r="FP33" i="22" s="1"/>
  <c r="GT33" i="22" s="1"/>
  <c r="DI33" i="22"/>
  <c r="EM33" i="22" s="1"/>
  <c r="FQ33" i="22" s="1"/>
  <c r="GU33" i="22" s="1"/>
  <c r="DJ33" i="22"/>
  <c r="EN33" i="22" s="1"/>
  <c r="FR33" i="22" s="1"/>
  <c r="GV33" i="22" s="1"/>
  <c r="CN33" i="22"/>
  <c r="DR33" i="22" s="1"/>
  <c r="EV33" i="22" s="1"/>
  <c r="FZ33" i="22" s="1"/>
  <c r="CV33" i="22"/>
  <c r="DZ33" i="22" s="1"/>
  <c r="FD33" i="22" s="1"/>
  <c r="GH33" i="22" s="1"/>
  <c r="CO33" i="22"/>
  <c r="DS33" i="22" s="1"/>
  <c r="EW33" i="22" s="1"/>
  <c r="GA33" i="22" s="1"/>
  <c r="CS33" i="22"/>
  <c r="DW33" i="22" s="1"/>
  <c r="FA33" i="22" s="1"/>
  <c r="GE33" i="22" s="1"/>
  <c r="DC49" i="22"/>
  <c r="EG49" i="22" s="1"/>
  <c r="FK49" i="22" s="1"/>
  <c r="GO49" i="22" s="1"/>
  <c r="CV6" i="21"/>
  <c r="DZ6" i="21" s="1"/>
  <c r="FD6" i="21" s="1"/>
  <c r="GH6" i="21" s="1"/>
  <c r="CM6" i="21"/>
  <c r="DQ6" i="21" s="1"/>
  <c r="EU6" i="21" s="1"/>
  <c r="FY6" i="21" s="1"/>
  <c r="DE6" i="21"/>
  <c r="EI6" i="21" s="1"/>
  <c r="FM6" i="21" s="1"/>
  <c r="GQ6" i="21" s="1"/>
  <c r="DD6" i="21"/>
  <c r="EH6" i="21" s="1"/>
  <c r="FL6" i="21" s="1"/>
  <c r="GP6" i="21" s="1"/>
  <c r="CN6" i="21"/>
  <c r="DR6" i="21" s="1"/>
  <c r="EV6" i="21" s="1"/>
  <c r="FZ6" i="21" s="1"/>
  <c r="DF6" i="21"/>
  <c r="EJ6" i="21" s="1"/>
  <c r="FN6" i="21" s="1"/>
  <c r="GR6" i="21" s="1"/>
  <c r="DH6" i="21"/>
  <c r="EL6" i="21" s="1"/>
  <c r="FP6" i="21" s="1"/>
  <c r="GT6" i="21" s="1"/>
  <c r="CM47" i="21"/>
  <c r="DQ47" i="21" s="1"/>
  <c r="EU47" i="21" s="1"/>
  <c r="FY47" i="21" s="1"/>
  <c r="CZ20" i="22"/>
  <c r="ED20" i="22" s="1"/>
  <c r="FH20" i="22" s="1"/>
  <c r="GL20" i="22" s="1"/>
  <c r="IX5" i="22" s="1"/>
  <c r="CW47" i="22"/>
  <c r="EA47" i="22" s="1"/>
  <c r="FE47" i="22" s="1"/>
  <c r="GI47" i="22" s="1"/>
  <c r="CO20" i="34"/>
  <c r="DS20" i="34" s="1"/>
  <c r="EW20" i="34" s="1"/>
  <c r="GA20" i="34" s="1"/>
  <c r="DH20" i="34"/>
  <c r="EL20" i="34" s="1"/>
  <c r="FP20" i="34" s="1"/>
  <c r="GT20" i="34" s="1"/>
  <c r="CW20" i="34"/>
  <c r="EA20" i="34" s="1"/>
  <c r="FE20" i="34" s="1"/>
  <c r="GI20" i="34" s="1"/>
  <c r="CJ36" i="21"/>
  <c r="DN36" i="21" s="1"/>
  <c r="ER36" i="21" s="1"/>
  <c r="FV36" i="21" s="1"/>
  <c r="CW36" i="21"/>
  <c r="EA36" i="21" s="1"/>
  <c r="FE36" i="21" s="1"/>
  <c r="GI36" i="21" s="1"/>
  <c r="DG36" i="21"/>
  <c r="EK36" i="21" s="1"/>
  <c r="FO36" i="21" s="1"/>
  <c r="GS36" i="21" s="1"/>
  <c r="DK36" i="21"/>
  <c r="EO36" i="21" s="1"/>
  <c r="FS36" i="21" s="1"/>
  <c r="GW36" i="21" s="1"/>
  <c r="CO36" i="21"/>
  <c r="DS36" i="21" s="1"/>
  <c r="EW36" i="21" s="1"/>
  <c r="GA36" i="21" s="1"/>
  <c r="CT36" i="21"/>
  <c r="DX36" i="21" s="1"/>
  <c r="FB36" i="21" s="1"/>
  <c r="GF36" i="21" s="1"/>
  <c r="DI36" i="21"/>
  <c r="EM36" i="21" s="1"/>
  <c r="FQ36" i="21" s="1"/>
  <c r="GU36" i="21" s="1"/>
  <c r="CR36" i="21"/>
  <c r="DV36" i="21" s="1"/>
  <c r="EZ36" i="21" s="1"/>
  <c r="GD36" i="21" s="1"/>
  <c r="CW33" i="11"/>
  <c r="EA33" i="11" s="1"/>
  <c r="FE33" i="11" s="1"/>
  <c r="GI33" i="11" s="1"/>
  <c r="CK33" i="11"/>
  <c r="DO33" i="11" s="1"/>
  <c r="ES33" i="11" s="1"/>
  <c r="FW33" i="11" s="1"/>
  <c r="CQ10" i="22"/>
  <c r="DU10" i="22" s="1"/>
  <c r="EY10" i="22" s="1"/>
  <c r="CP10" i="22"/>
  <c r="DT10" i="22" s="1"/>
  <c r="EX10" i="22" s="1"/>
  <c r="DH10" i="22"/>
  <c r="EL10" i="22" s="1"/>
  <c r="FP10" i="22" s="1"/>
  <c r="CR10" i="22"/>
  <c r="DV10" i="22" s="1"/>
  <c r="EZ10" i="22" s="1"/>
  <c r="CI10" i="22"/>
  <c r="DM10" i="22" s="1"/>
  <c r="EQ10" i="22" s="1"/>
  <c r="CL10" i="22"/>
  <c r="DP10" i="22" s="1"/>
  <c r="ET10" i="22" s="1"/>
  <c r="CN10" i="22"/>
  <c r="DR10" i="22" s="1"/>
  <c r="EV10" i="22" s="1"/>
  <c r="CX10" i="22"/>
  <c r="EB10" i="22" s="1"/>
  <c r="FF10" i="22" s="1"/>
  <c r="GR12" i="22"/>
  <c r="GV12" i="22"/>
  <c r="GU12" i="22"/>
  <c r="CY10" i="21"/>
  <c r="EC10" i="21" s="1"/>
  <c r="FG10" i="21" s="1"/>
  <c r="CI10" i="21"/>
  <c r="DM10" i="21" s="1"/>
  <c r="EQ10" i="21" s="1"/>
  <c r="CX10" i="21"/>
  <c r="EB10" i="21" s="1"/>
  <c r="FF10" i="21" s="1"/>
  <c r="CK10" i="21"/>
  <c r="DO10" i="21" s="1"/>
  <c r="ES10" i="21" s="1"/>
  <c r="CJ10" i="21"/>
  <c r="DN10" i="21" s="1"/>
  <c r="ER10" i="21" s="1"/>
  <c r="CO10" i="21"/>
  <c r="DS10" i="21" s="1"/>
  <c r="EW10" i="21" s="1"/>
  <c r="CU10" i="21"/>
  <c r="DY10" i="21" s="1"/>
  <c r="FC10" i="21" s="1"/>
  <c r="FF15" i="21"/>
  <c r="GJ15" i="21" s="1"/>
  <c r="FD15" i="21"/>
  <c r="GH15" i="21" s="1"/>
  <c r="EV15" i="21"/>
  <c r="FZ15" i="21" s="1"/>
  <c r="FM15" i="21"/>
  <c r="GQ15" i="21" s="1"/>
  <c r="FQ15" i="21"/>
  <c r="GU15" i="21" s="1"/>
  <c r="FO15" i="21"/>
  <c r="GS15" i="21" s="1"/>
  <c r="FS15" i="21"/>
  <c r="GW15" i="21" s="1"/>
  <c r="FR15" i="21"/>
  <c r="GV15" i="21" s="1"/>
  <c r="FB15" i="21"/>
  <c r="GF15" i="21" s="1"/>
  <c r="FP15" i="21"/>
  <c r="GT15" i="21" s="1"/>
  <c r="FH15" i="21"/>
  <c r="GL15" i="21" s="1"/>
  <c r="FG15" i="21"/>
  <c r="GK15" i="21" s="1"/>
  <c r="FK15" i="21"/>
  <c r="GO15" i="21" s="1"/>
  <c r="ES15" i="21"/>
  <c r="FW15" i="21" s="1"/>
  <c r="EQ15" i="21"/>
  <c r="FU15" i="21" s="1"/>
  <c r="FN15" i="21"/>
  <c r="GR15" i="21" s="1"/>
  <c r="EX15" i="21"/>
  <c r="GB15" i="21" s="1"/>
  <c r="EZ15" i="21"/>
  <c r="GD15" i="21" s="1"/>
  <c r="ER15" i="21"/>
  <c r="FV15" i="21" s="1"/>
  <c r="EU15" i="21"/>
  <c r="FY15" i="21" s="1"/>
  <c r="FE15" i="21"/>
  <c r="GI15" i="21" s="1"/>
  <c r="FI15" i="21"/>
  <c r="GM15" i="21" s="1"/>
  <c r="FJ15" i="21"/>
  <c r="GN15" i="21" s="1"/>
  <c r="ET15" i="21"/>
  <c r="FX15" i="21" s="1"/>
  <c r="FL15" i="21"/>
  <c r="GP15" i="21" s="1"/>
  <c r="EW15" i="21"/>
  <c r="GA15" i="21" s="1"/>
  <c r="FA15" i="21"/>
  <c r="GE15" i="21" s="1"/>
  <c r="EY15" i="21"/>
  <c r="GC15" i="21" s="1"/>
  <c r="FC15" i="21"/>
  <c r="GG15" i="21" s="1"/>
  <c r="EW39" i="22"/>
  <c r="GA39" i="22" s="1"/>
  <c r="FQ39" i="22"/>
  <c r="FH39" i="22"/>
  <c r="GL39" i="22" s="1"/>
  <c r="FM39" i="22"/>
  <c r="GQ39" i="22" s="1"/>
  <c r="FE39" i="22"/>
  <c r="GI39" i="22" s="1"/>
  <c r="EQ39" i="22"/>
  <c r="FU39" i="22" s="1"/>
  <c r="FK39" i="22"/>
  <c r="GO39" i="22" s="1"/>
  <c r="FJ39" i="22"/>
  <c r="GN39" i="22" s="1"/>
  <c r="FP39" i="22"/>
  <c r="GT39" i="22" s="1"/>
  <c r="FS39" i="22"/>
  <c r="GW39" i="22" s="1"/>
  <c r="ER39" i="22"/>
  <c r="FV39" i="22" s="1"/>
  <c r="ES39" i="22"/>
  <c r="FW39" i="22" s="1"/>
  <c r="EU39" i="22"/>
  <c r="FY39" i="22" s="1"/>
  <c r="EY39" i="22"/>
  <c r="FN39" i="22"/>
  <c r="GR39" i="22" s="1"/>
  <c r="FG39" i="22"/>
  <c r="GK39" i="22" s="1"/>
  <c r="FA39" i="22"/>
  <c r="GE39" i="22" s="1"/>
  <c r="EV39" i="22"/>
  <c r="FO39" i="22"/>
  <c r="GS39" i="22" s="1"/>
  <c r="FC39" i="22"/>
  <c r="GG39" i="22" s="1"/>
  <c r="FB39" i="22"/>
  <c r="GF39" i="22" s="1"/>
  <c r="FL39" i="22"/>
  <c r="GP39" i="22" s="1"/>
  <c r="EZ39" i="22"/>
  <c r="GD39" i="22" s="1"/>
  <c r="FD39" i="22"/>
  <c r="GH39" i="22" s="1"/>
  <c r="FI39" i="22"/>
  <c r="GM39" i="22" s="1"/>
  <c r="FF39" i="22"/>
  <c r="GJ39" i="22" s="1"/>
  <c r="ET39" i="22"/>
  <c r="FX39" i="22" s="1"/>
  <c r="EX39" i="22"/>
  <c r="GB39" i="22" s="1"/>
  <c r="FR39" i="22"/>
  <c r="GE13" i="22"/>
  <c r="GK13" i="22"/>
  <c r="GC13" i="22"/>
  <c r="GV13" i="22"/>
  <c r="GN13" i="22"/>
  <c r="GL13" i="22"/>
  <c r="DI48" i="22"/>
  <c r="EM48" i="22" s="1"/>
  <c r="FQ48" i="22" s="1"/>
  <c r="GU48" i="22" s="1"/>
  <c r="CU48" i="22"/>
  <c r="DY48" i="22" s="1"/>
  <c r="FC48" i="22" s="1"/>
  <c r="GG48" i="22" s="1"/>
  <c r="CI48" i="22"/>
  <c r="DM48" i="22" s="1"/>
  <c r="EQ48" i="22" s="1"/>
  <c r="FU48" i="22" s="1"/>
  <c r="CV48" i="22"/>
  <c r="DZ48" i="22" s="1"/>
  <c r="FD48" i="22" s="1"/>
  <c r="GH48" i="22" s="1"/>
  <c r="DG48" i="22"/>
  <c r="EK48" i="22" s="1"/>
  <c r="FO48" i="22" s="1"/>
  <c r="GS48" i="22" s="1"/>
  <c r="DE48" i="22"/>
  <c r="EI48" i="22" s="1"/>
  <c r="FM48" i="22" s="1"/>
  <c r="GQ48" i="22" s="1"/>
  <c r="CQ48" i="22"/>
  <c r="DU48" i="22" s="1"/>
  <c r="EY48" i="22" s="1"/>
  <c r="GC48" i="22" s="1"/>
  <c r="CY48" i="22"/>
  <c r="EC48" i="22" s="1"/>
  <c r="FG48" i="22" s="1"/>
  <c r="GK48" i="22" s="1"/>
  <c r="CZ20" i="21"/>
  <c r="ED20" i="21" s="1"/>
  <c r="FH20" i="21" s="1"/>
  <c r="GL20" i="21" s="1"/>
  <c r="FD14" i="34"/>
  <c r="GH14" i="34" s="1"/>
  <c r="EZ14" i="34"/>
  <c r="GD14" i="34" s="1"/>
  <c r="FJ14" i="34"/>
  <c r="GN14" i="34" s="1"/>
  <c r="FB14" i="34"/>
  <c r="GF14" i="34" s="1"/>
  <c r="ES14" i="34"/>
  <c r="FW14" i="34" s="1"/>
  <c r="FS14" i="34"/>
  <c r="GW14" i="34" s="1"/>
  <c r="FE14" i="34"/>
  <c r="GI14" i="34" s="1"/>
  <c r="EY14" i="34"/>
  <c r="GC14" i="34" s="1"/>
  <c r="EV14" i="34"/>
  <c r="FZ14" i="34" s="1"/>
  <c r="ER14" i="34"/>
  <c r="FV14" i="34" s="1"/>
  <c r="ET14" i="34"/>
  <c r="FX14" i="34" s="1"/>
  <c r="FC14" i="34"/>
  <c r="GG14" i="34" s="1"/>
  <c r="FP14" i="34"/>
  <c r="GT14" i="34" s="1"/>
  <c r="FN14" i="34"/>
  <c r="GR14" i="34" s="1"/>
  <c r="FF14" i="34"/>
  <c r="GJ14" i="34" s="1"/>
  <c r="EU14" i="34"/>
  <c r="FY14" i="34" s="1"/>
  <c r="FM14" i="34"/>
  <c r="GQ14" i="34" s="1"/>
  <c r="FL14" i="34"/>
  <c r="GP14" i="34" s="1"/>
  <c r="FH14" i="34"/>
  <c r="GL14" i="34" s="1"/>
  <c r="EX14" i="34"/>
  <c r="GB14" i="34" s="1"/>
  <c r="FR14" i="34"/>
  <c r="GV14" i="34" s="1"/>
  <c r="FI14" i="34"/>
  <c r="GM14" i="34" s="1"/>
  <c r="FO14" i="34"/>
  <c r="GS14" i="34" s="1"/>
  <c r="FK14" i="34"/>
  <c r="GO14" i="34" s="1"/>
  <c r="FG14" i="34"/>
  <c r="GK14" i="34" s="1"/>
  <c r="FQ14" i="34"/>
  <c r="GU14" i="34" s="1"/>
  <c r="EQ14" i="34"/>
  <c r="FU14" i="34" s="1"/>
  <c r="FA14" i="34"/>
  <c r="GE14" i="34" s="1"/>
  <c r="EW14" i="34"/>
  <c r="GA14" i="34" s="1"/>
  <c r="CS19" i="21"/>
  <c r="DW19" i="21" s="1"/>
  <c r="FA19" i="21" s="1"/>
  <c r="GE19" i="21" s="1"/>
  <c r="DD19" i="21"/>
  <c r="EH19" i="21" s="1"/>
  <c r="FL19" i="21" s="1"/>
  <c r="GP19" i="21" s="1"/>
  <c r="CI19" i="21"/>
  <c r="DM19" i="21" s="1"/>
  <c r="EQ19" i="21" s="1"/>
  <c r="FU19" i="21" s="1"/>
  <c r="DK19" i="21"/>
  <c r="EO19" i="21" s="1"/>
  <c r="FS19" i="21" s="1"/>
  <c r="GW19" i="21" s="1"/>
  <c r="DJ19" i="21"/>
  <c r="EN19" i="21" s="1"/>
  <c r="FR19" i="21" s="1"/>
  <c r="GV19" i="21" s="1"/>
  <c r="CT19" i="21"/>
  <c r="DX19" i="21" s="1"/>
  <c r="FB19" i="21" s="1"/>
  <c r="GF19" i="21" s="1"/>
  <c r="DG19" i="21"/>
  <c r="EK19" i="21" s="1"/>
  <c r="FO19" i="21" s="1"/>
  <c r="GS19" i="21" s="1"/>
  <c r="CQ49" i="22"/>
  <c r="DU49" i="22" s="1"/>
  <c r="EY49" i="22" s="1"/>
  <c r="GC49" i="22" s="1"/>
  <c r="DD49" i="22"/>
  <c r="EH49" i="22" s="1"/>
  <c r="FL49" i="22" s="1"/>
  <c r="GP49" i="22" s="1"/>
  <c r="CX20" i="21"/>
  <c r="EB20" i="21" s="1"/>
  <c r="FF20" i="21" s="1"/>
  <c r="GJ20" i="21" s="1"/>
  <c r="DB47" i="22"/>
  <c r="EF47" i="22" s="1"/>
  <c r="FJ47" i="22" s="1"/>
  <c r="GN47" i="22" s="1"/>
  <c r="DF20" i="21"/>
  <c r="EJ20" i="21" s="1"/>
  <c r="FN20" i="21" s="1"/>
  <c r="GR20" i="21" s="1"/>
  <c r="DD34" i="22"/>
  <c r="EH34" i="22" s="1"/>
  <c r="FL34" i="22" s="1"/>
  <c r="GP34" i="22" s="1"/>
  <c r="CN34" i="22"/>
  <c r="DR34" i="22" s="1"/>
  <c r="EV34" i="22" s="1"/>
  <c r="FZ34" i="22" s="1"/>
  <c r="CV34" i="22"/>
  <c r="DZ34" i="22" s="1"/>
  <c r="FD34" i="22" s="1"/>
  <c r="GH34" i="22" s="1"/>
  <c r="CS34" i="22"/>
  <c r="DW34" i="22" s="1"/>
  <c r="FA34" i="22" s="1"/>
  <c r="GE34" i="22" s="1"/>
  <c r="CI34" i="22"/>
  <c r="DM34" i="22" s="1"/>
  <c r="EQ34" i="22" s="1"/>
  <c r="FU34" i="22" s="1"/>
  <c r="CU34" i="22"/>
  <c r="DY34" i="22" s="1"/>
  <c r="FC34" i="22" s="1"/>
  <c r="GG34" i="22" s="1"/>
  <c r="CT34" i="22"/>
  <c r="DX34" i="22" s="1"/>
  <c r="FB34" i="22" s="1"/>
  <c r="GF34" i="22" s="1"/>
  <c r="DB34" i="22"/>
  <c r="EF34" i="22" s="1"/>
  <c r="FJ34" i="22" s="1"/>
  <c r="GN34" i="22" s="1"/>
  <c r="DB38" i="22"/>
  <c r="EF38" i="22" s="1"/>
  <c r="FJ38" i="22" s="1"/>
  <c r="GN38" i="22" s="1"/>
  <c r="DF38" i="22"/>
  <c r="EJ38" i="22" s="1"/>
  <c r="FN38" i="22" s="1"/>
  <c r="GR38" i="22" s="1"/>
  <c r="CU38" i="22"/>
  <c r="DY38" i="22" s="1"/>
  <c r="FC38" i="22" s="1"/>
  <c r="GG38" i="22" s="1"/>
  <c r="DG38" i="22"/>
  <c r="EK38" i="22" s="1"/>
  <c r="FO38" i="22" s="1"/>
  <c r="GS38" i="22" s="1"/>
  <c r="CP38" i="22"/>
  <c r="DT38" i="22" s="1"/>
  <c r="EX38" i="22" s="1"/>
  <c r="GB38" i="22" s="1"/>
  <c r="CI38" i="22"/>
  <c r="DM38" i="22" s="1"/>
  <c r="EQ38" i="22" s="1"/>
  <c r="FU38" i="22" s="1"/>
  <c r="CN38" i="22"/>
  <c r="DR38" i="22" s="1"/>
  <c r="EV38" i="22" s="1"/>
  <c r="FZ38" i="22" s="1"/>
  <c r="DG19" i="22"/>
  <c r="EK19" i="22" s="1"/>
  <c r="FO19" i="22" s="1"/>
  <c r="GS19" i="22" s="1"/>
  <c r="CW19" i="22"/>
  <c r="EA19" i="22" s="1"/>
  <c r="FE19" i="22" s="1"/>
  <c r="GI19" i="22" s="1"/>
  <c r="DC19" i="22"/>
  <c r="EG19" i="22" s="1"/>
  <c r="FK19" i="22" s="1"/>
  <c r="GO19" i="22" s="1"/>
  <c r="CU19" i="22"/>
  <c r="DY19" i="22" s="1"/>
  <c r="FC19" i="22" s="1"/>
  <c r="GG19" i="22" s="1"/>
  <c r="CX19" i="22"/>
  <c r="EB19" i="22" s="1"/>
  <c r="FF19" i="22" s="1"/>
  <c r="GJ19" i="22" s="1"/>
  <c r="DE19" i="22"/>
  <c r="EI19" i="22" s="1"/>
  <c r="FM19" i="22" s="1"/>
  <c r="GQ19" i="22" s="1"/>
  <c r="CN19" i="22"/>
  <c r="DR19" i="22" s="1"/>
  <c r="EV19" i="22" s="1"/>
  <c r="FZ19" i="22" s="1"/>
  <c r="CK7" i="22"/>
  <c r="DO7" i="22" s="1"/>
  <c r="ES7" i="22" s="1"/>
  <c r="FW7" i="22" s="1"/>
  <c r="CQ7" i="22"/>
  <c r="DU7" i="22" s="1"/>
  <c r="EY7" i="22" s="1"/>
  <c r="GC7" i="22" s="1"/>
  <c r="CO7" i="22"/>
  <c r="DS7" i="22" s="1"/>
  <c r="EW7" i="22" s="1"/>
  <c r="GA7" i="22" s="1"/>
  <c r="CU7" i="22"/>
  <c r="DY7" i="22" s="1"/>
  <c r="FC7" i="22" s="1"/>
  <c r="GG7" i="22" s="1"/>
  <c r="CS7" i="22"/>
  <c r="DW7" i="22" s="1"/>
  <c r="FA7" i="22" s="1"/>
  <c r="GE7" i="22" s="1"/>
  <c r="CY7" i="22"/>
  <c r="EC7" i="22" s="1"/>
  <c r="FG7" i="22" s="1"/>
  <c r="GK7" i="22" s="1"/>
  <c r="CL7" i="22"/>
  <c r="DP7" i="22" s="1"/>
  <c r="ET7" i="22" s="1"/>
  <c r="FX7" i="22" s="1"/>
  <c r="CM49" i="22"/>
  <c r="DQ49" i="22" s="1"/>
  <c r="EU49" i="22" s="1"/>
  <c r="FY49" i="22" s="1"/>
  <c r="IK9" i="22" s="1"/>
  <c r="DH47" i="22"/>
  <c r="EL47" i="22" s="1"/>
  <c r="FP47" i="22" s="1"/>
  <c r="GT47" i="22" s="1"/>
  <c r="CK20" i="22"/>
  <c r="DO20" i="22" s="1"/>
  <c r="ES20" i="22" s="1"/>
  <c r="FW20" i="22" s="1"/>
  <c r="II5" i="22" s="1"/>
  <c r="DD47" i="22"/>
  <c r="EH47" i="22" s="1"/>
  <c r="FL47" i="22" s="1"/>
  <c r="GP47" i="22" s="1"/>
  <c r="FX13" i="34"/>
  <c r="GN13" i="34"/>
  <c r="EY39" i="34"/>
  <c r="FG39" i="34"/>
  <c r="EW39" i="34"/>
  <c r="FF39" i="34"/>
  <c r="EV39" i="34"/>
  <c r="FE39" i="34"/>
  <c r="FN39" i="34"/>
  <c r="EQ39" i="34"/>
  <c r="ES39" i="34"/>
  <c r="FK39" i="34"/>
  <c r="FS39" i="34"/>
  <c r="FD39" i="34"/>
  <c r="FM39" i="34"/>
  <c r="FA39" i="34"/>
  <c r="FL39" i="34"/>
  <c r="EZ39" i="34"/>
  <c r="FI39" i="34"/>
  <c r="FO39" i="34"/>
  <c r="FH39" i="34"/>
  <c r="EX39" i="34"/>
  <c r="EU39" i="34"/>
  <c r="FC39" i="34"/>
  <c r="FB39" i="34"/>
  <c r="ER39" i="34"/>
  <c r="FQ39" i="34"/>
  <c r="ET39" i="34"/>
  <c r="FP39" i="34"/>
  <c r="FR39" i="34"/>
  <c r="FJ39" i="34"/>
  <c r="FG43" i="34"/>
  <c r="FC43" i="34"/>
  <c r="FI43" i="34"/>
  <c r="FP43" i="34"/>
  <c r="FJ43" i="34"/>
  <c r="FN43" i="34"/>
  <c r="FM43" i="34"/>
  <c r="FS43" i="34"/>
  <c r="ET43" i="34"/>
  <c r="EV43" i="34"/>
  <c r="FA43" i="34"/>
  <c r="FO43" i="34"/>
  <c r="EY43" i="34"/>
  <c r="EU43" i="34"/>
  <c r="FL43" i="34"/>
  <c r="ER43" i="34"/>
  <c r="FB43" i="34"/>
  <c r="ES43" i="34"/>
  <c r="FH43" i="34"/>
  <c r="EQ43" i="34"/>
  <c r="FD43" i="34"/>
  <c r="FE43" i="34"/>
  <c r="EZ43" i="34"/>
  <c r="EW43" i="34"/>
  <c r="FF43" i="34"/>
  <c r="FR43" i="34"/>
  <c r="FQ43" i="34"/>
  <c r="FK43" i="34"/>
  <c r="EX43" i="34"/>
  <c r="DJ20" i="21"/>
  <c r="EN20" i="21" s="1"/>
  <c r="FR20" i="21" s="1"/>
  <c r="GV20" i="21" s="1"/>
  <c r="CM37" i="21"/>
  <c r="DQ37" i="21" s="1"/>
  <c r="EU37" i="21" s="1"/>
  <c r="CO37" i="21"/>
  <c r="DS37" i="21" s="1"/>
  <c r="EW37" i="21" s="1"/>
  <c r="CS37" i="21"/>
  <c r="DW37" i="21" s="1"/>
  <c r="FA37" i="21" s="1"/>
  <c r="DC37" i="21"/>
  <c r="EG37" i="21" s="1"/>
  <c r="FK37" i="21" s="1"/>
  <c r="DF37" i="21"/>
  <c r="EJ37" i="21" s="1"/>
  <c r="FN37" i="21" s="1"/>
  <c r="CQ37" i="21"/>
  <c r="DU37" i="21" s="1"/>
  <c r="EY37" i="21" s="1"/>
  <c r="CV37" i="21"/>
  <c r="DZ37" i="21" s="1"/>
  <c r="FD37" i="21" s="1"/>
  <c r="FR43" i="21"/>
  <c r="GV43" i="21" s="1"/>
  <c r="FB43" i="21"/>
  <c r="GF43" i="21" s="1"/>
  <c r="EQ43" i="21"/>
  <c r="FU43" i="21" s="1"/>
  <c r="FH43" i="21"/>
  <c r="GL43" i="21" s="1"/>
  <c r="GH14" i="21"/>
  <c r="GF14" i="21"/>
  <c r="GS14" i="21"/>
  <c r="GT14" i="21"/>
  <c r="FV14" i="21"/>
  <c r="GU14" i="21"/>
  <c r="CP33" i="21"/>
  <c r="DT33" i="21" s="1"/>
  <c r="EX33" i="21" s="1"/>
  <c r="GB33" i="21" s="1"/>
  <c r="CO33" i="21"/>
  <c r="DS33" i="21" s="1"/>
  <c r="EW33" i="21" s="1"/>
  <c r="GA33" i="21" s="1"/>
  <c r="DA33" i="21"/>
  <c r="EE33" i="21" s="1"/>
  <c r="FI33" i="21" s="1"/>
  <c r="GM33" i="21" s="1"/>
  <c r="CY33" i="21"/>
  <c r="EC33" i="21" s="1"/>
  <c r="FG33" i="21" s="1"/>
  <c r="GK33" i="21" s="1"/>
  <c r="DG33" i="21"/>
  <c r="EK33" i="21" s="1"/>
  <c r="FO33" i="21" s="1"/>
  <c r="GS33" i="21" s="1"/>
  <c r="DH49" i="21"/>
  <c r="EL49" i="21" s="1"/>
  <c r="FP49" i="21" s="1"/>
  <c r="GT49" i="21" s="1"/>
  <c r="DH47" i="21"/>
  <c r="EL47" i="21" s="1"/>
  <c r="FP47" i="21" s="1"/>
  <c r="GT47" i="21" s="1"/>
  <c r="DH20" i="22"/>
  <c r="EL20" i="22" s="1"/>
  <c r="FP20" i="22" s="1"/>
  <c r="GT20" i="22" s="1"/>
  <c r="JF5" i="22" s="1"/>
  <c r="DC47" i="21"/>
  <c r="EG47" i="21" s="1"/>
  <c r="FK47" i="21" s="1"/>
  <c r="GO47" i="21" s="1"/>
  <c r="DG47" i="22"/>
  <c r="EK47" i="22" s="1"/>
  <c r="FO47" i="22" s="1"/>
  <c r="GS47" i="22" s="1"/>
  <c r="CR20" i="22"/>
  <c r="DV20" i="22" s="1"/>
  <c r="EZ20" i="22" s="1"/>
  <c r="GD20" i="22" s="1"/>
  <c r="IP5" i="22" s="1"/>
  <c r="DF37" i="22"/>
  <c r="EJ37" i="22" s="1"/>
  <c r="FN37" i="22" s="1"/>
  <c r="CX37" i="22"/>
  <c r="EB37" i="22" s="1"/>
  <c r="FF37" i="22" s="1"/>
  <c r="CU37" i="22"/>
  <c r="DY37" i="22" s="1"/>
  <c r="FC37" i="22" s="1"/>
  <c r="CM37" i="22"/>
  <c r="DQ37" i="22" s="1"/>
  <c r="EU37" i="22" s="1"/>
  <c r="DD37" i="22"/>
  <c r="EH37" i="22" s="1"/>
  <c r="FL37" i="22" s="1"/>
  <c r="CN37" i="22"/>
  <c r="DR37" i="22" s="1"/>
  <c r="EV37" i="22" s="1"/>
  <c r="CW37" i="22"/>
  <c r="EA37" i="22" s="1"/>
  <c r="FE37" i="22" s="1"/>
  <c r="CJ20" i="22"/>
  <c r="DN20" i="22" s="1"/>
  <c r="ER20" i="22" s="1"/>
  <c r="FV20" i="22" s="1"/>
  <c r="IH5" i="22" s="1"/>
  <c r="CU20" i="22"/>
  <c r="DY20" i="22" s="1"/>
  <c r="FC20" i="22" s="1"/>
  <c r="GG20" i="22" s="1"/>
  <c r="IS5" i="22" s="1"/>
  <c r="CR35" i="22"/>
  <c r="DV35" i="22" s="1"/>
  <c r="EZ35" i="22" s="1"/>
  <c r="GD35" i="22" s="1"/>
  <c r="CS35" i="22"/>
  <c r="DW35" i="22" s="1"/>
  <c r="FA35" i="22" s="1"/>
  <c r="GE35" i="22" s="1"/>
  <c r="CP35" i="22"/>
  <c r="DT35" i="22" s="1"/>
  <c r="EX35" i="22" s="1"/>
  <c r="GB35" i="22" s="1"/>
  <c r="CM35" i="22"/>
  <c r="DQ35" i="22" s="1"/>
  <c r="EU35" i="22" s="1"/>
  <c r="FY35" i="22" s="1"/>
  <c r="CK35" i="22"/>
  <c r="DO35" i="22" s="1"/>
  <c r="ES35" i="22" s="1"/>
  <c r="FW35" i="22" s="1"/>
  <c r="CV35" i="22"/>
  <c r="DZ35" i="22" s="1"/>
  <c r="FD35" i="22" s="1"/>
  <c r="GH35" i="22" s="1"/>
  <c r="CJ35" i="22"/>
  <c r="DN35" i="22" s="1"/>
  <c r="ER35" i="22" s="1"/>
  <c r="FV35" i="22" s="1"/>
  <c r="DH6" i="22"/>
  <c r="EL6" i="22" s="1"/>
  <c r="FP6" i="22" s="1"/>
  <c r="GT6" i="22" s="1"/>
  <c r="CU6" i="22"/>
  <c r="DY6" i="22" s="1"/>
  <c r="FC6" i="22" s="1"/>
  <c r="GG6" i="22" s="1"/>
  <c r="DA6" i="22"/>
  <c r="EE6" i="22" s="1"/>
  <c r="FI6" i="22" s="1"/>
  <c r="GM6" i="22" s="1"/>
  <c r="CY6" i="22"/>
  <c r="EC6" i="22" s="1"/>
  <c r="FG6" i="22" s="1"/>
  <c r="GK6" i="22" s="1"/>
  <c r="DE6" i="22"/>
  <c r="EI6" i="22" s="1"/>
  <c r="FM6" i="22" s="1"/>
  <c r="GQ6" i="22" s="1"/>
  <c r="DC6" i="22"/>
  <c r="EG6" i="22" s="1"/>
  <c r="FK6" i="22" s="1"/>
  <c r="GO6" i="22" s="1"/>
  <c r="DI6" i="22"/>
  <c r="EM6" i="22" s="1"/>
  <c r="FQ6" i="22" s="1"/>
  <c r="GU6" i="22" s="1"/>
  <c r="CU49" i="21"/>
  <c r="DY49" i="21" s="1"/>
  <c r="FC49" i="21" s="1"/>
  <c r="GG49" i="21" s="1"/>
  <c r="CS47" i="22"/>
  <c r="DW47" i="22" s="1"/>
  <c r="FA47" i="22" s="1"/>
  <c r="GE47" i="22" s="1"/>
  <c r="CV47" i="21"/>
  <c r="DZ47" i="21" s="1"/>
  <c r="FD47" i="21" s="1"/>
  <c r="GH47" i="21" s="1"/>
  <c r="DJ47" i="21"/>
  <c r="EN47" i="21" s="1"/>
  <c r="FR47" i="21" s="1"/>
  <c r="GV47" i="21" s="1"/>
  <c r="DC6" i="34"/>
  <c r="EG6" i="34" s="1"/>
  <c r="FK6" i="34" s="1"/>
  <c r="GO6" i="34" s="1"/>
  <c r="CM6" i="34"/>
  <c r="DQ6" i="34" s="1"/>
  <c r="EU6" i="34" s="1"/>
  <c r="FY6" i="34" s="1"/>
  <c r="DG6" i="34"/>
  <c r="EK6" i="34" s="1"/>
  <c r="FO6" i="34" s="1"/>
  <c r="GS6" i="34" s="1"/>
  <c r="CS6" i="34"/>
  <c r="DW6" i="34" s="1"/>
  <c r="FA6" i="34" s="1"/>
  <c r="GE6" i="34" s="1"/>
  <c r="DH6" i="34"/>
  <c r="EL6" i="34" s="1"/>
  <c r="FP6" i="34" s="1"/>
  <c r="GT6" i="34" s="1"/>
  <c r="DA6" i="34"/>
  <c r="EE6" i="34" s="1"/>
  <c r="FI6" i="34" s="1"/>
  <c r="GM6" i="34" s="1"/>
  <c r="CN6" i="34"/>
  <c r="DR6" i="34" s="1"/>
  <c r="EV6" i="34" s="1"/>
  <c r="FZ6" i="34" s="1"/>
  <c r="CQ10" i="34"/>
  <c r="DU10" i="34" s="1"/>
  <c r="EY10" i="34" s="1"/>
  <c r="CY10" i="34"/>
  <c r="EC10" i="34" s="1"/>
  <c r="FG10" i="34" s="1"/>
  <c r="DC10" i="34"/>
  <c r="EG10" i="34" s="1"/>
  <c r="FK10" i="34" s="1"/>
  <c r="CU10" i="34"/>
  <c r="DY10" i="34" s="1"/>
  <c r="FC10" i="34" s="1"/>
  <c r="CK10" i="34"/>
  <c r="DO10" i="34" s="1"/>
  <c r="ES10" i="34" s="1"/>
  <c r="DK10" i="34"/>
  <c r="EO10" i="34" s="1"/>
  <c r="FS10" i="34" s="1"/>
  <c r="CS10" i="34"/>
  <c r="DW10" i="34" s="1"/>
  <c r="FA10" i="34" s="1"/>
  <c r="DI34" i="21"/>
  <c r="EM34" i="21" s="1"/>
  <c r="FQ34" i="21" s="1"/>
  <c r="GU34" i="21" s="1"/>
  <c r="DG34" i="21"/>
  <c r="EK34" i="21" s="1"/>
  <c r="FO34" i="21" s="1"/>
  <c r="GS34" i="21" s="1"/>
  <c r="DA34" i="21"/>
  <c r="EE34" i="21" s="1"/>
  <c r="FI34" i="21" s="1"/>
  <c r="GM34" i="21" s="1"/>
  <c r="CK34" i="21"/>
  <c r="DO34" i="21" s="1"/>
  <c r="ES34" i="21" s="1"/>
  <c r="FW34" i="21" s="1"/>
  <c r="DH34" i="21"/>
  <c r="EL34" i="21" s="1"/>
  <c r="FP34" i="21" s="1"/>
  <c r="GT34" i="21" s="1"/>
  <c r="CI34" i="21"/>
  <c r="DM34" i="21" s="1"/>
  <c r="EQ34" i="21" s="1"/>
  <c r="FU34" i="21" s="1"/>
  <c r="CO34" i="21"/>
  <c r="DS34" i="21" s="1"/>
  <c r="EW34" i="21" s="1"/>
  <c r="GA34" i="21" s="1"/>
  <c r="GE16" i="21"/>
  <c r="GQ16" i="21"/>
  <c r="CT46" i="21"/>
  <c r="DX46" i="21" s="1"/>
  <c r="FB46" i="21" s="1"/>
  <c r="GF46" i="21" s="1"/>
  <c r="DA46" i="21"/>
  <c r="EE46" i="21" s="1"/>
  <c r="FI46" i="21" s="1"/>
  <c r="GM46" i="21" s="1"/>
  <c r="DB46" i="21"/>
  <c r="EF46" i="21" s="1"/>
  <c r="FJ46" i="21" s="1"/>
  <c r="GN46" i="21" s="1"/>
  <c r="CL46" i="21"/>
  <c r="DP46" i="21" s="1"/>
  <c r="ET46" i="21" s="1"/>
  <c r="FX46" i="21" s="1"/>
  <c r="CN46" i="21"/>
  <c r="DR46" i="21" s="1"/>
  <c r="EV46" i="21" s="1"/>
  <c r="FZ46" i="21" s="1"/>
  <c r="DG46" i="21"/>
  <c r="EK46" i="21" s="1"/>
  <c r="FO46" i="21" s="1"/>
  <c r="GS46" i="21" s="1"/>
  <c r="CY46" i="21"/>
  <c r="EC46" i="21" s="1"/>
  <c r="FG46" i="21" s="1"/>
  <c r="GK46" i="21" s="1"/>
  <c r="CW46" i="21"/>
  <c r="EA46" i="21" s="1"/>
  <c r="FE46" i="21" s="1"/>
  <c r="GI46" i="21" s="1"/>
  <c r="GQ13" i="21"/>
  <c r="GN13" i="21"/>
  <c r="GP13" i="21"/>
  <c r="GJ13" i="21"/>
  <c r="GV13" i="21"/>
  <c r="FU13" i="21"/>
  <c r="GS12" i="21"/>
  <c r="GC12" i="21"/>
  <c r="GG12" i="21"/>
  <c r="DI47" i="22"/>
  <c r="EM47" i="22" s="1"/>
  <c r="FQ47" i="22" s="1"/>
  <c r="GU47" i="22" s="1"/>
  <c r="DK10" i="22"/>
  <c r="EO10" i="22" s="1"/>
  <c r="FS10" i="22" s="1"/>
  <c r="DJ10" i="22"/>
  <c r="EN10" i="22" s="1"/>
  <c r="FR10" i="22" s="1"/>
  <c r="DA10" i="22"/>
  <c r="EE10" i="22" s="1"/>
  <c r="FI10" i="22" s="1"/>
  <c r="CK10" i="22"/>
  <c r="DO10" i="22" s="1"/>
  <c r="ES10" i="22" s="1"/>
  <c r="DG10" i="22"/>
  <c r="EK10" i="22" s="1"/>
  <c r="FO10" i="22" s="1"/>
  <c r="DF10" i="22"/>
  <c r="EJ10" i="22" s="1"/>
  <c r="FN10" i="22" s="1"/>
  <c r="DD10" i="22"/>
  <c r="EH10" i="22" s="1"/>
  <c r="FL10" i="22" s="1"/>
  <c r="GQ12" i="22"/>
  <c r="GL12" i="22"/>
  <c r="GE12" i="22"/>
  <c r="FY12" i="22"/>
  <c r="GC12" i="22"/>
  <c r="GG12" i="22"/>
  <c r="FU12" i="22"/>
  <c r="FW12" i="22"/>
  <c r="GA12" i="22"/>
  <c r="FQ16" i="22"/>
  <c r="GU16" i="22" s="1"/>
  <c r="FA16" i="22"/>
  <c r="GE16" i="22" s="1"/>
  <c r="FL16" i="22"/>
  <c r="GP16" i="22" s="1"/>
  <c r="EW16" i="22"/>
  <c r="GA16" i="22" s="1"/>
  <c r="FD16" i="22"/>
  <c r="GH16" i="22" s="1"/>
  <c r="FB16" i="22"/>
  <c r="GF16" i="22" s="1"/>
  <c r="EY16" i="22"/>
  <c r="GC16" i="22" s="1"/>
  <c r="FC16" i="22"/>
  <c r="GG16" i="22" s="1"/>
  <c r="EQ16" i="22"/>
  <c r="FU16" i="22" s="1"/>
  <c r="FM16" i="22"/>
  <c r="GQ16" i="22" s="1"/>
  <c r="ES16" i="22"/>
  <c r="FW16" i="22" s="1"/>
  <c r="EZ16" i="22"/>
  <c r="GD16" i="22" s="1"/>
  <c r="FR16" i="22"/>
  <c r="GV16" i="22" s="1"/>
  <c r="FO16" i="22"/>
  <c r="GS16" i="22" s="1"/>
  <c r="FS16" i="22"/>
  <c r="GW16" i="22" s="1"/>
  <c r="FG16" i="22"/>
  <c r="GK16" i="22" s="1"/>
  <c r="FI16" i="22"/>
  <c r="GM16" i="22" s="1"/>
  <c r="FP16" i="22"/>
  <c r="GT16" i="22" s="1"/>
  <c r="EV16" i="22"/>
  <c r="FZ16" i="22" s="1"/>
  <c r="FK16" i="22"/>
  <c r="GO16" i="22" s="1"/>
  <c r="ET16" i="22"/>
  <c r="FX16" i="22" s="1"/>
  <c r="EX16" i="22"/>
  <c r="GB16" i="22" s="1"/>
  <c r="EU16" i="22"/>
  <c r="FY16" i="22" s="1"/>
  <c r="FE16" i="22"/>
  <c r="GI16" i="22" s="1"/>
  <c r="FH16" i="22"/>
  <c r="GL16" i="22" s="1"/>
  <c r="ER16" i="22"/>
  <c r="FV16" i="22" s="1"/>
  <c r="FF16" i="22"/>
  <c r="GJ16" i="22" s="1"/>
  <c r="FJ16" i="22"/>
  <c r="GN16" i="22" s="1"/>
  <c r="FN16" i="22"/>
  <c r="GR16" i="22" s="1"/>
  <c r="EW16" i="34"/>
  <c r="GA16" i="34" s="1"/>
  <c r="EU16" i="34"/>
  <c r="FY16" i="34" s="1"/>
  <c r="FK16" i="34"/>
  <c r="GO16" i="34" s="1"/>
  <c r="FM16" i="34"/>
  <c r="GQ16" i="34" s="1"/>
  <c r="FC16" i="34"/>
  <c r="GG16" i="34" s="1"/>
  <c r="EY16" i="34"/>
  <c r="GC16" i="34" s="1"/>
  <c r="ES16" i="34"/>
  <c r="FW16" i="34" s="1"/>
  <c r="FG16" i="34"/>
  <c r="GK16" i="34" s="1"/>
  <c r="FE16" i="34"/>
  <c r="GI16" i="34" s="1"/>
  <c r="EQ16" i="34"/>
  <c r="FU16" i="34" s="1"/>
  <c r="FO16" i="34"/>
  <c r="GS16" i="34" s="1"/>
  <c r="FI16" i="34"/>
  <c r="GM16" i="34" s="1"/>
  <c r="FS16" i="34"/>
  <c r="GW16" i="34" s="1"/>
  <c r="FF16" i="34"/>
  <c r="GJ16" i="34" s="1"/>
  <c r="FB16" i="34"/>
  <c r="GF16" i="34" s="1"/>
  <c r="FD16" i="34"/>
  <c r="GH16" i="34" s="1"/>
  <c r="EV16" i="34"/>
  <c r="FZ16" i="34" s="1"/>
  <c r="EX16" i="34"/>
  <c r="GB16" i="34" s="1"/>
  <c r="ET16" i="34"/>
  <c r="FX16" i="34" s="1"/>
  <c r="FP16" i="34"/>
  <c r="GT16" i="34" s="1"/>
  <c r="FR16" i="34"/>
  <c r="GV16" i="34" s="1"/>
  <c r="FH16" i="34"/>
  <c r="GL16" i="34" s="1"/>
  <c r="EZ16" i="34"/>
  <c r="GD16" i="34" s="1"/>
  <c r="FN16" i="34"/>
  <c r="GR16" i="34" s="1"/>
  <c r="FJ16" i="34"/>
  <c r="GN16" i="34" s="1"/>
  <c r="ER16" i="34"/>
  <c r="FV16" i="34" s="1"/>
  <c r="FL16" i="34"/>
  <c r="GP16" i="34" s="1"/>
  <c r="FA16" i="34"/>
  <c r="GE16" i="34" s="1"/>
  <c r="FQ16" i="34"/>
  <c r="GU16" i="34" s="1"/>
  <c r="DB20" i="21"/>
  <c r="EF20" i="21" s="1"/>
  <c r="FJ20" i="21" s="1"/>
  <c r="GN20" i="21" s="1"/>
  <c r="CN10" i="21"/>
  <c r="DR10" i="21" s="1"/>
  <c r="EV10" i="21" s="1"/>
  <c r="DC10" i="21"/>
  <c r="EG10" i="21" s="1"/>
  <c r="FK10" i="21" s="1"/>
  <c r="CM10" i="21"/>
  <c r="DQ10" i="21" s="1"/>
  <c r="EU10" i="21" s="1"/>
  <c r="DI10" i="21"/>
  <c r="EM10" i="21" s="1"/>
  <c r="FQ10" i="21" s="1"/>
  <c r="DD10" i="21"/>
  <c r="EH10" i="21" s="1"/>
  <c r="FL10" i="21" s="1"/>
  <c r="DE10" i="21"/>
  <c r="EI10" i="21" s="1"/>
  <c r="FM10" i="21" s="1"/>
  <c r="DK10" i="21"/>
  <c r="EO10" i="21" s="1"/>
  <c r="FS10" i="21" s="1"/>
  <c r="CT6" i="21"/>
  <c r="DX6" i="21" s="1"/>
  <c r="FB6" i="21" s="1"/>
  <c r="GF6" i="21" s="1"/>
  <c r="CS6" i="21"/>
  <c r="DW6" i="21" s="1"/>
  <c r="FA6" i="21" s="1"/>
  <c r="GE6" i="21" s="1"/>
  <c r="DK6" i="21"/>
  <c r="EO6" i="21" s="1"/>
  <c r="FS6" i="21" s="1"/>
  <c r="GW6" i="21" s="1"/>
  <c r="DB6" i="21"/>
  <c r="EF6" i="21" s="1"/>
  <c r="FJ6" i="21" s="1"/>
  <c r="GN6" i="21" s="1"/>
  <c r="CL6" i="21"/>
  <c r="DP6" i="21" s="1"/>
  <c r="ET6" i="21" s="1"/>
  <c r="FX6" i="21" s="1"/>
  <c r="CK6" i="21"/>
  <c r="DO6" i="21" s="1"/>
  <c r="ES6" i="21" s="1"/>
  <c r="FW6" i="21" s="1"/>
  <c r="CQ6" i="21"/>
  <c r="DU6" i="21" s="1"/>
  <c r="EY6" i="21" s="1"/>
  <c r="GC6" i="21" s="1"/>
  <c r="DI6" i="21"/>
  <c r="EM6" i="21" s="1"/>
  <c r="FQ6" i="21" s="1"/>
  <c r="GU6" i="21" s="1"/>
  <c r="CX47" i="22"/>
  <c r="EB47" i="22" s="1"/>
  <c r="FF47" i="22" s="1"/>
  <c r="GJ47" i="22" s="1"/>
  <c r="CY47" i="22"/>
  <c r="EC47" i="22" s="1"/>
  <c r="FG47" i="22" s="1"/>
  <c r="GK47" i="22" s="1"/>
  <c r="GJ13" i="22"/>
  <c r="GU13" i="22"/>
  <c r="GS13" i="22"/>
  <c r="GG13" i="22"/>
  <c r="FY13" i="22"/>
  <c r="CT36" i="22"/>
  <c r="DX36" i="22" s="1"/>
  <c r="FB36" i="22" s="1"/>
  <c r="GF36" i="22" s="1"/>
  <c r="CR36" i="22"/>
  <c r="DV36" i="22" s="1"/>
  <c r="EZ36" i="22" s="1"/>
  <c r="GD36" i="22" s="1"/>
  <c r="DJ36" i="22"/>
  <c r="EN36" i="22" s="1"/>
  <c r="FR36" i="22" s="1"/>
  <c r="GV36" i="22" s="1"/>
  <c r="DC36" i="22"/>
  <c r="EG36" i="22" s="1"/>
  <c r="FK36" i="22" s="1"/>
  <c r="GO36" i="22" s="1"/>
  <c r="DD36" i="22"/>
  <c r="EH36" i="22" s="1"/>
  <c r="FL36" i="22" s="1"/>
  <c r="GP36" i="22" s="1"/>
  <c r="CV36" i="22"/>
  <c r="DZ36" i="22" s="1"/>
  <c r="FD36" i="22" s="1"/>
  <c r="GH36" i="22" s="1"/>
  <c r="CP36" i="22"/>
  <c r="DT36" i="22" s="1"/>
  <c r="EX36" i="22" s="1"/>
  <c r="GB36" i="22" s="1"/>
  <c r="DK48" i="22"/>
  <c r="EO48" i="22" s="1"/>
  <c r="FS48" i="22" s="1"/>
  <c r="GW48" i="22" s="1"/>
  <c r="CJ48" i="22"/>
  <c r="DN48" i="22" s="1"/>
  <c r="ER48" i="22" s="1"/>
  <c r="FV48" i="22" s="1"/>
  <c r="CN48" i="22"/>
  <c r="DR48" i="22" s="1"/>
  <c r="EV48" i="22" s="1"/>
  <c r="FZ48" i="22" s="1"/>
  <c r="CZ48" i="22"/>
  <c r="ED48" i="22" s="1"/>
  <c r="FH48" i="22" s="1"/>
  <c r="GL48" i="22" s="1"/>
  <c r="DB48" i="22"/>
  <c r="EF48" i="22" s="1"/>
  <c r="FJ48" i="22" s="1"/>
  <c r="GN48" i="22" s="1"/>
  <c r="CO48" i="22"/>
  <c r="DS48" i="22" s="1"/>
  <c r="EW48" i="22" s="1"/>
  <c r="GA48" i="22" s="1"/>
  <c r="CL48" i="22"/>
  <c r="DP48" i="22" s="1"/>
  <c r="ET48" i="22" s="1"/>
  <c r="FX48" i="22" s="1"/>
  <c r="DG47" i="21"/>
  <c r="EK47" i="21" s="1"/>
  <c r="FO47" i="21" s="1"/>
  <c r="GS47" i="21" s="1"/>
  <c r="DG20" i="21"/>
  <c r="EK20" i="21" s="1"/>
  <c r="FO20" i="21" s="1"/>
  <c r="GS20" i="21" s="1"/>
  <c r="CW47" i="21"/>
  <c r="EA47" i="21" s="1"/>
  <c r="FE47" i="21" s="1"/>
  <c r="GI47" i="21" s="1"/>
  <c r="DJ20" i="22"/>
  <c r="EN20" i="22" s="1"/>
  <c r="FR20" i="22" s="1"/>
  <c r="GV20" i="22" s="1"/>
  <c r="JH5" i="22" s="1"/>
  <c r="DC19" i="21"/>
  <c r="EG19" i="21" s="1"/>
  <c r="FK19" i="21" s="1"/>
  <c r="GO19" i="21" s="1"/>
  <c r="CR19" i="21"/>
  <c r="DV19" i="21" s="1"/>
  <c r="EZ19" i="21" s="1"/>
  <c r="GD19" i="21" s="1"/>
  <c r="DH19" i="21"/>
  <c r="EL19" i="21" s="1"/>
  <c r="FP19" i="21" s="1"/>
  <c r="GT19" i="21" s="1"/>
  <c r="CY19" i="21"/>
  <c r="EC19" i="21" s="1"/>
  <c r="FG19" i="21" s="1"/>
  <c r="GK19" i="21" s="1"/>
  <c r="CN19" i="21"/>
  <c r="DR19" i="21" s="1"/>
  <c r="EV19" i="21" s="1"/>
  <c r="FZ19" i="21" s="1"/>
  <c r="DE19" i="21"/>
  <c r="EI19" i="21" s="1"/>
  <c r="FM19" i="21" s="1"/>
  <c r="GQ19" i="21" s="1"/>
  <c r="CK19" i="21"/>
  <c r="DO19" i="21" s="1"/>
  <c r="ES19" i="21" s="1"/>
  <c r="FW19" i="21" s="1"/>
  <c r="DI47" i="21"/>
  <c r="EM47" i="21" s="1"/>
  <c r="FQ47" i="21" s="1"/>
  <c r="GU47" i="21" s="1"/>
  <c r="CP47" i="21"/>
  <c r="DT47" i="21" s="1"/>
  <c r="EX47" i="21" s="1"/>
  <c r="GB47" i="21" s="1"/>
  <c r="CO20" i="21"/>
  <c r="DS20" i="21" s="1"/>
  <c r="EW20" i="21" s="1"/>
  <c r="GA20" i="21" s="1"/>
  <c r="CQ20" i="21"/>
  <c r="DU20" i="21" s="1"/>
  <c r="EY20" i="21" s="1"/>
  <c r="GC20" i="21" s="1"/>
  <c r="DE47" i="22"/>
  <c r="EI47" i="22" s="1"/>
  <c r="FM47" i="22" s="1"/>
  <c r="GQ47" i="22" s="1"/>
  <c r="GU15" i="22"/>
  <c r="CP34" i="22"/>
  <c r="DT34" i="22" s="1"/>
  <c r="EX34" i="22" s="1"/>
  <c r="GB34" i="22" s="1"/>
  <c r="CL34" i="22"/>
  <c r="DP34" i="22" s="1"/>
  <c r="ET34" i="22" s="1"/>
  <c r="FX34" i="22" s="1"/>
  <c r="CZ34" i="22"/>
  <c r="ED34" i="22" s="1"/>
  <c r="FH34" i="22" s="1"/>
  <c r="GL34" i="22" s="1"/>
  <c r="CQ34" i="22"/>
  <c r="DU34" i="22" s="1"/>
  <c r="EY34" i="22" s="1"/>
  <c r="GC34" i="22" s="1"/>
  <c r="CX34" i="22"/>
  <c r="EB34" i="22" s="1"/>
  <c r="FF34" i="22" s="1"/>
  <c r="GJ34" i="22" s="1"/>
  <c r="DC34" i="22"/>
  <c r="EG34" i="22" s="1"/>
  <c r="FK34" i="22" s="1"/>
  <c r="GO34" i="22" s="1"/>
  <c r="DF34" i="22"/>
  <c r="EJ34" i="22" s="1"/>
  <c r="FN34" i="22" s="1"/>
  <c r="GR34" i="22" s="1"/>
  <c r="CV38" i="22"/>
  <c r="DZ38" i="22" s="1"/>
  <c r="FD38" i="22" s="1"/>
  <c r="GH38" i="22" s="1"/>
  <c r="CL38" i="22"/>
  <c r="DP38" i="22" s="1"/>
  <c r="ET38" i="22" s="1"/>
  <c r="FX38" i="22" s="1"/>
  <c r="CO38" i="22"/>
  <c r="DS38" i="22" s="1"/>
  <c r="EW38" i="22" s="1"/>
  <c r="GA38" i="22" s="1"/>
  <c r="CS38" i="22"/>
  <c r="DW38" i="22" s="1"/>
  <c r="FA38" i="22" s="1"/>
  <c r="GE38" i="22" s="1"/>
  <c r="CX38" i="22"/>
  <c r="EB38" i="22" s="1"/>
  <c r="FF38" i="22" s="1"/>
  <c r="GJ38" i="22" s="1"/>
  <c r="CT38" i="22"/>
  <c r="DX38" i="22" s="1"/>
  <c r="FB38" i="22" s="1"/>
  <c r="GF38" i="22" s="1"/>
  <c r="DJ38" i="22"/>
  <c r="EN38" i="22" s="1"/>
  <c r="FR38" i="22" s="1"/>
  <c r="GV38" i="22" s="1"/>
  <c r="DC38" i="22"/>
  <c r="EG38" i="22" s="1"/>
  <c r="FK38" i="22" s="1"/>
  <c r="GO38" i="22" s="1"/>
  <c r="CI19" i="22"/>
  <c r="DM19" i="22" s="1"/>
  <c r="EQ19" i="22" s="1"/>
  <c r="FU19" i="22" s="1"/>
  <c r="CQ19" i="22"/>
  <c r="DU19" i="22" s="1"/>
  <c r="EY19" i="22" s="1"/>
  <c r="GC19" i="22" s="1"/>
  <c r="CZ19" i="22"/>
  <c r="ED19" i="22" s="1"/>
  <c r="FH19" i="22" s="1"/>
  <c r="GL19" i="22" s="1"/>
  <c r="DJ19" i="22"/>
  <c r="EN19" i="22" s="1"/>
  <c r="FR19" i="22" s="1"/>
  <c r="GV19" i="22" s="1"/>
  <c r="CY19" i="22"/>
  <c r="EC19" i="22" s="1"/>
  <c r="FG19" i="22" s="1"/>
  <c r="GK19" i="22" s="1"/>
  <c r="DK19" i="22"/>
  <c r="EO19" i="22" s="1"/>
  <c r="FS19" i="22" s="1"/>
  <c r="GW19" i="22" s="1"/>
  <c r="CM19" i="22"/>
  <c r="DQ19" i="22" s="1"/>
  <c r="EU19" i="22" s="1"/>
  <c r="FY19" i="22" s="1"/>
  <c r="DA7" i="22"/>
  <c r="EE7" i="22" s="1"/>
  <c r="FI7" i="22" s="1"/>
  <c r="GM7" i="22" s="1"/>
  <c r="DG7" i="22"/>
  <c r="EK7" i="22" s="1"/>
  <c r="FO7" i="22" s="1"/>
  <c r="GS7" i="22" s="1"/>
  <c r="DE7" i="22"/>
  <c r="EI7" i="22" s="1"/>
  <c r="FM7" i="22" s="1"/>
  <c r="GQ7" i="22" s="1"/>
  <c r="DK7" i="22"/>
  <c r="EO7" i="22" s="1"/>
  <c r="FS7" i="22" s="1"/>
  <c r="GW7" i="22" s="1"/>
  <c r="DI7" i="22"/>
  <c r="EM7" i="22" s="1"/>
  <c r="FQ7" i="22" s="1"/>
  <c r="GU7" i="22" s="1"/>
  <c r="CR7" i="22"/>
  <c r="DV7" i="22" s="1"/>
  <c r="EZ7" i="22" s="1"/>
  <c r="GD7" i="22" s="1"/>
  <c r="DB7" i="22"/>
  <c r="EF7" i="22" s="1"/>
  <c r="FJ7" i="22" s="1"/>
  <c r="GN7" i="22" s="1"/>
  <c r="DJ49" i="22"/>
  <c r="EN49" i="22" s="1"/>
  <c r="FR49" i="22" s="1"/>
  <c r="GV49" i="22" s="1"/>
  <c r="CS20" i="21"/>
  <c r="DW20" i="21" s="1"/>
  <c r="FA20" i="21" s="1"/>
  <c r="GE20" i="21" s="1"/>
  <c r="CL20" i="21"/>
  <c r="DP20" i="21" s="1"/>
  <c r="ET20" i="21" s="1"/>
  <c r="FX20" i="21" s="1"/>
  <c r="CR49" i="22"/>
  <c r="DV49" i="22" s="1"/>
  <c r="EZ49" i="22" s="1"/>
  <c r="GD49" i="22" s="1"/>
  <c r="DI20" i="34"/>
  <c r="EM20" i="34" s="1"/>
  <c r="FQ20" i="34" s="1"/>
  <c r="GU20" i="34" s="1"/>
  <c r="DG20" i="34"/>
  <c r="EK20" i="34" s="1"/>
  <c r="FO20" i="34" s="1"/>
  <c r="GS20" i="34" s="1"/>
  <c r="CJ20" i="34"/>
  <c r="DN20" i="34" s="1"/>
  <c r="ER20" i="34" s="1"/>
  <c r="FV20" i="34" s="1"/>
  <c r="CK20" i="34"/>
  <c r="DO20" i="34" s="1"/>
  <c r="ES20" i="34" s="1"/>
  <c r="FW20" i="34" s="1"/>
  <c r="CT20" i="34"/>
  <c r="DX20" i="34" s="1"/>
  <c r="FB20" i="34" s="1"/>
  <c r="GF20" i="34" s="1"/>
  <c r="DE20" i="34"/>
  <c r="EI20" i="34" s="1"/>
  <c r="FM20" i="34" s="1"/>
  <c r="GQ20" i="34" s="1"/>
  <c r="DJ20" i="34"/>
  <c r="EN20" i="34" s="1"/>
  <c r="FR20" i="34" s="1"/>
  <c r="GV20" i="34" s="1"/>
  <c r="GL13" i="34"/>
  <c r="GV13" i="34"/>
  <c r="FZ13" i="34"/>
  <c r="CW20" i="21"/>
  <c r="EA20" i="21" s="1"/>
  <c r="FE20" i="21" s="1"/>
  <c r="GI20" i="21" s="1"/>
  <c r="CT37" i="21"/>
  <c r="DX37" i="21" s="1"/>
  <c r="FB37" i="21" s="1"/>
  <c r="CK37" i="21"/>
  <c r="DO37" i="21" s="1"/>
  <c r="ES37" i="21" s="1"/>
  <c r="DK37" i="21"/>
  <c r="EO37" i="21" s="1"/>
  <c r="FS37" i="21" s="1"/>
  <c r="DD37" i="21"/>
  <c r="EH37" i="21" s="1"/>
  <c r="FL37" i="21" s="1"/>
  <c r="CW37" i="21"/>
  <c r="EA37" i="21" s="1"/>
  <c r="FE37" i="21" s="1"/>
  <c r="CZ37" i="21"/>
  <c r="ED37" i="21" s="1"/>
  <c r="FH37" i="21" s="1"/>
  <c r="CJ37" i="21"/>
  <c r="DN37" i="21" s="1"/>
  <c r="ER37" i="21" s="1"/>
  <c r="CI37" i="21"/>
  <c r="DM37" i="21" s="1"/>
  <c r="EQ37" i="21" s="1"/>
  <c r="FY14" i="21"/>
  <c r="GN14" i="21"/>
  <c r="GV14" i="21"/>
  <c r="GW14" i="21"/>
  <c r="GL14" i="21"/>
  <c r="CM33" i="21"/>
  <c r="DQ33" i="21" s="1"/>
  <c r="EU33" i="21" s="1"/>
  <c r="FY33" i="21" s="1"/>
  <c r="DB33" i="21"/>
  <c r="EF33" i="21" s="1"/>
  <c r="FJ33" i="21" s="1"/>
  <c r="GN33" i="21" s="1"/>
  <c r="CL33" i="21"/>
  <c r="DP33" i="21" s="1"/>
  <c r="ET33" i="21" s="1"/>
  <c r="FX33" i="21" s="1"/>
  <c r="DF33" i="21"/>
  <c r="EJ33" i="21" s="1"/>
  <c r="FN33" i="21" s="1"/>
  <c r="GR33" i="21" s="1"/>
  <c r="DI33" i="21"/>
  <c r="EM33" i="21" s="1"/>
  <c r="FQ33" i="21" s="1"/>
  <c r="GU33" i="21" s="1"/>
  <c r="DE33" i="21"/>
  <c r="EI33" i="21" s="1"/>
  <c r="FM33" i="21" s="1"/>
  <c r="GQ33" i="21" s="1"/>
  <c r="DD33" i="21"/>
  <c r="EH33" i="21" s="1"/>
  <c r="FL33" i="21" s="1"/>
  <c r="GP33" i="21" s="1"/>
  <c r="DK49" i="22"/>
  <c r="EO49" i="22" s="1"/>
  <c r="FS49" i="22" s="1"/>
  <c r="GW49" i="22" s="1"/>
  <c r="DJ47" i="22"/>
  <c r="EN47" i="22" s="1"/>
  <c r="FR47" i="22" s="1"/>
  <c r="GV47" i="22" s="1"/>
  <c r="DD20" i="21"/>
  <c r="EH20" i="21" s="1"/>
  <c r="FL20" i="21" s="1"/>
  <c r="GP20" i="21" s="1"/>
  <c r="CN49" i="21"/>
  <c r="DR49" i="21" s="1"/>
  <c r="EV49" i="21" s="1"/>
  <c r="FZ49" i="21" s="1"/>
  <c r="DF47" i="21"/>
  <c r="EJ47" i="21" s="1"/>
  <c r="FN47" i="21" s="1"/>
  <c r="GR47" i="21" s="1"/>
  <c r="GU39" i="22"/>
  <c r="DJ37" i="22"/>
  <c r="EN37" i="22" s="1"/>
  <c r="FR37" i="22" s="1"/>
  <c r="DI37" i="22"/>
  <c r="EM37" i="22" s="1"/>
  <c r="FQ37" i="22" s="1"/>
  <c r="CS37" i="22"/>
  <c r="DW37" i="22" s="1"/>
  <c r="FA37" i="22" s="1"/>
  <c r="CY37" i="22"/>
  <c r="EC37" i="22" s="1"/>
  <c r="FG37" i="22" s="1"/>
  <c r="DG37" i="22"/>
  <c r="EK37" i="22" s="1"/>
  <c r="FO37" i="22" s="1"/>
  <c r="CQ37" i="22"/>
  <c r="DU37" i="22" s="1"/>
  <c r="EY37" i="22" s="1"/>
  <c r="CL37" i="22"/>
  <c r="DP37" i="22" s="1"/>
  <c r="ET37" i="22" s="1"/>
  <c r="DK20" i="22"/>
  <c r="EO20" i="22" s="1"/>
  <c r="FS20" i="22" s="1"/>
  <c r="GW20" i="22" s="1"/>
  <c r="JI5" i="22" s="1"/>
  <c r="CT20" i="22"/>
  <c r="DX20" i="22" s="1"/>
  <c r="FB20" i="22" s="1"/>
  <c r="GF20" i="22" s="1"/>
  <c r="IR5" i="22" s="1"/>
  <c r="CY35" i="22"/>
  <c r="EC35" i="22" s="1"/>
  <c r="FG35" i="22" s="1"/>
  <c r="GK35" i="22" s="1"/>
  <c r="CL35" i="22"/>
  <c r="DP35" i="22" s="1"/>
  <c r="ET35" i="22" s="1"/>
  <c r="FX35" i="22" s="1"/>
  <c r="DF35" i="22"/>
  <c r="EJ35" i="22" s="1"/>
  <c r="FN35" i="22" s="1"/>
  <c r="GR35" i="22" s="1"/>
  <c r="DI35" i="22"/>
  <c r="EM35" i="22" s="1"/>
  <c r="FQ35" i="22" s="1"/>
  <c r="GU35" i="22" s="1"/>
  <c r="DA35" i="22"/>
  <c r="EE35" i="22" s="1"/>
  <c r="FI35" i="22" s="1"/>
  <c r="GM35" i="22" s="1"/>
  <c r="CI35" i="22"/>
  <c r="DM35" i="22" s="1"/>
  <c r="EQ35" i="22" s="1"/>
  <c r="FU35" i="22" s="1"/>
  <c r="DD35" i="22"/>
  <c r="EH35" i="22" s="1"/>
  <c r="FL35" i="22" s="1"/>
  <c r="GP35" i="22" s="1"/>
  <c r="CQ6" i="22"/>
  <c r="DU6" i="22" s="1"/>
  <c r="EY6" i="22" s="1"/>
  <c r="GC6" i="22" s="1"/>
  <c r="CW6" i="22"/>
  <c r="EA6" i="22" s="1"/>
  <c r="FE6" i="22" s="1"/>
  <c r="GI6" i="22" s="1"/>
  <c r="DK6" i="22"/>
  <c r="EO6" i="22" s="1"/>
  <c r="FS6" i="22" s="1"/>
  <c r="GW6" i="22" s="1"/>
  <c r="CP6" i="22"/>
  <c r="DT6" i="22" s="1"/>
  <c r="EX6" i="22" s="1"/>
  <c r="GB6" i="22" s="1"/>
  <c r="CJ6" i="22"/>
  <c r="DN6" i="22" s="1"/>
  <c r="ER6" i="22" s="1"/>
  <c r="FV6" i="22" s="1"/>
  <c r="CT6" i="22"/>
  <c r="DX6" i="22" s="1"/>
  <c r="FB6" i="22" s="1"/>
  <c r="GF6" i="22" s="1"/>
  <c r="CN6" i="22"/>
  <c r="DR6" i="22" s="1"/>
  <c r="EV6" i="22" s="1"/>
  <c r="FZ6" i="22" s="1"/>
  <c r="CX6" i="22"/>
  <c r="EB6" i="22" s="1"/>
  <c r="FF6" i="22" s="1"/>
  <c r="GJ6" i="22" s="1"/>
  <c r="DG49" i="22"/>
  <c r="EK49" i="22" s="1"/>
  <c r="FO49" i="22" s="1"/>
  <c r="GS49" i="22" s="1"/>
  <c r="DK47" i="22"/>
  <c r="EO47" i="22" s="1"/>
  <c r="FS47" i="22" s="1"/>
  <c r="GW47" i="22" s="1"/>
  <c r="CU20" i="21"/>
  <c r="DY20" i="21" s="1"/>
  <c r="FC20" i="21" s="1"/>
  <c r="GG20" i="21" s="1"/>
  <c r="CM49" i="21"/>
  <c r="DQ49" i="21" s="1"/>
  <c r="EU49" i="21" s="1"/>
  <c r="FY49" i="21" s="1"/>
  <c r="DC47" i="22"/>
  <c r="EG47" i="22" s="1"/>
  <c r="FK47" i="22" s="1"/>
  <c r="GO47" i="22" s="1"/>
  <c r="CR6" i="34"/>
  <c r="DV6" i="34" s="1"/>
  <c r="EZ6" i="34" s="1"/>
  <c r="GD6" i="34" s="1"/>
  <c r="DF6" i="34"/>
  <c r="EJ6" i="34" s="1"/>
  <c r="FN6" i="34" s="1"/>
  <c r="GR6" i="34" s="1"/>
  <c r="CP6" i="34"/>
  <c r="DT6" i="34" s="1"/>
  <c r="EX6" i="34" s="1"/>
  <c r="GB6" i="34" s="1"/>
  <c r="CQ6" i="34"/>
  <c r="DU6" i="34" s="1"/>
  <c r="EY6" i="34" s="1"/>
  <c r="GC6" i="34" s="1"/>
  <c r="DK6" i="34"/>
  <c r="EO6" i="34" s="1"/>
  <c r="FS6" i="34" s="1"/>
  <c r="GW6" i="34" s="1"/>
  <c r="CY6" i="34"/>
  <c r="EC6" i="34" s="1"/>
  <c r="FG6" i="34" s="1"/>
  <c r="GK6" i="34" s="1"/>
  <c r="DD6" i="34"/>
  <c r="EH6" i="34" s="1"/>
  <c r="FL6" i="34" s="1"/>
  <c r="GP6" i="34" s="1"/>
  <c r="DF10" i="34"/>
  <c r="EJ10" i="34" s="1"/>
  <c r="FN10" i="34" s="1"/>
  <c r="CO10" i="34"/>
  <c r="DS10" i="34" s="1"/>
  <c r="EW10" i="34" s="1"/>
  <c r="CV10" i="34"/>
  <c r="DZ10" i="34" s="1"/>
  <c r="FD10" i="34" s="1"/>
  <c r="DD10" i="34"/>
  <c r="EH10" i="34" s="1"/>
  <c r="FL10" i="34" s="1"/>
  <c r="CP10" i="34"/>
  <c r="DT10" i="34" s="1"/>
  <c r="EX10" i="34" s="1"/>
  <c r="DE10" i="34"/>
  <c r="EI10" i="34" s="1"/>
  <c r="FM10" i="34" s="1"/>
  <c r="CN10" i="34"/>
  <c r="DR10" i="34" s="1"/>
  <c r="EV10" i="34" s="1"/>
  <c r="DI10" i="34"/>
  <c r="EM10" i="34" s="1"/>
  <c r="FQ10" i="34" s="1"/>
  <c r="CM34" i="21"/>
  <c r="DQ34" i="21" s="1"/>
  <c r="EU34" i="21" s="1"/>
  <c r="FY34" i="21" s="1"/>
  <c r="DC34" i="21"/>
  <c r="EG34" i="21" s="1"/>
  <c r="FK34" i="21" s="1"/>
  <c r="GO34" i="21" s="1"/>
  <c r="DF34" i="21"/>
  <c r="EJ34" i="21" s="1"/>
  <c r="FN34" i="21" s="1"/>
  <c r="GR34" i="21" s="1"/>
  <c r="CV34" i="21"/>
  <c r="DZ34" i="21" s="1"/>
  <c r="FD34" i="21" s="1"/>
  <c r="GH34" i="21" s="1"/>
  <c r="CY34" i="21"/>
  <c r="EC34" i="21" s="1"/>
  <c r="FG34" i="21" s="1"/>
  <c r="GK34" i="21" s="1"/>
  <c r="DJ34" i="21"/>
  <c r="EN34" i="21" s="1"/>
  <c r="FR34" i="21" s="1"/>
  <c r="GV34" i="21" s="1"/>
  <c r="CN34" i="21"/>
  <c r="DR34" i="21" s="1"/>
  <c r="EV34" i="21" s="1"/>
  <c r="FZ34" i="21" s="1"/>
  <c r="DK34" i="21"/>
  <c r="EO34" i="21" s="1"/>
  <c r="FS34" i="21" s="1"/>
  <c r="GW34" i="21" s="1"/>
  <c r="CJ46" i="21"/>
  <c r="DN46" i="21" s="1"/>
  <c r="ER46" i="21" s="1"/>
  <c r="FV46" i="21" s="1"/>
  <c r="DF46" i="21"/>
  <c r="EJ46" i="21" s="1"/>
  <c r="FN46" i="21" s="1"/>
  <c r="GR46" i="21" s="1"/>
  <c r="CR46" i="21"/>
  <c r="DV46" i="21" s="1"/>
  <c r="EZ46" i="21" s="1"/>
  <c r="GD46" i="21" s="1"/>
  <c r="CQ46" i="21"/>
  <c r="DU46" i="21" s="1"/>
  <c r="EY46" i="21" s="1"/>
  <c r="GC46" i="21" s="1"/>
  <c r="CP46" i="21"/>
  <c r="DT46" i="21" s="1"/>
  <c r="EX46" i="21" s="1"/>
  <c r="GB46" i="21" s="1"/>
  <c r="CI46" i="21"/>
  <c r="DM46" i="21" s="1"/>
  <c r="EQ46" i="21" s="1"/>
  <c r="FU46" i="21" s="1"/>
  <c r="CM46" i="21"/>
  <c r="DQ46" i="21" s="1"/>
  <c r="EU46" i="21" s="1"/>
  <c r="FY46" i="21" s="1"/>
  <c r="FW13" i="21"/>
  <c r="GU13" i="21"/>
  <c r="FZ13" i="21"/>
  <c r="GB13" i="21"/>
  <c r="GL13" i="21"/>
  <c r="GS13" i="21"/>
  <c r="GW13" i="21"/>
  <c r="GK12" i="21"/>
  <c r="CI33" i="11"/>
  <c r="DM33" i="11" s="1"/>
  <c r="EQ33" i="11" s="1"/>
  <c r="FU33" i="11" s="1"/>
  <c r="CZ10" i="22"/>
  <c r="ED10" i="22" s="1"/>
  <c r="FH10" i="22" s="1"/>
  <c r="CU10" i="22"/>
  <c r="DY10" i="22" s="1"/>
  <c r="FC10" i="22" s="1"/>
  <c r="CT10" i="22"/>
  <c r="DX10" i="22" s="1"/>
  <c r="FB10" i="22" s="1"/>
  <c r="DE10" i="22"/>
  <c r="EI10" i="22" s="1"/>
  <c r="FM10" i="22" s="1"/>
  <c r="CV10" i="22"/>
  <c r="DZ10" i="22" s="1"/>
  <c r="FD10" i="22" s="1"/>
  <c r="CM10" i="22"/>
  <c r="DQ10" i="22" s="1"/>
  <c r="EU10" i="22" s="1"/>
  <c r="CS10" i="22"/>
  <c r="DW10" i="22" s="1"/>
  <c r="FA10" i="22" s="1"/>
  <c r="GS12" i="22"/>
  <c r="GW12" i="22"/>
  <c r="CS10" i="21"/>
  <c r="DW10" i="21" s="1"/>
  <c r="FA10" i="21" s="1"/>
  <c r="CW10" i="21"/>
  <c r="EA10" i="21" s="1"/>
  <c r="FE10" i="21" s="1"/>
  <c r="CR10" i="21"/>
  <c r="DV10" i="21" s="1"/>
  <c r="EZ10" i="21" s="1"/>
  <c r="DG10" i="21"/>
  <c r="EK10" i="21" s="1"/>
  <c r="FO10" i="21" s="1"/>
  <c r="DB10" i="21"/>
  <c r="EF10" i="21" s="1"/>
  <c r="FJ10" i="21" s="1"/>
  <c r="CL10" i="21"/>
  <c r="DP10" i="21" s="1"/>
  <c r="ET10" i="21" s="1"/>
  <c r="CT10" i="21"/>
  <c r="DX10" i="21" s="1"/>
  <c r="FB10" i="21" s="1"/>
  <c r="CV10" i="21"/>
  <c r="DZ10" i="21" s="1"/>
  <c r="FD10" i="21" s="1"/>
  <c r="DI20" i="21"/>
  <c r="EM20" i="21" s="1"/>
  <c r="FQ20" i="21" s="1"/>
  <c r="GU20" i="21" s="1"/>
  <c r="FN40" i="22"/>
  <c r="GR40" i="22" s="1"/>
  <c r="EX40" i="22"/>
  <c r="GB40" i="22" s="1"/>
  <c r="ES40" i="22"/>
  <c r="FW40" i="22" s="1"/>
  <c r="EZ40" i="22"/>
  <c r="GD40" i="22" s="1"/>
  <c r="FC40" i="22"/>
  <c r="GG40" i="22" s="1"/>
  <c r="FQ40" i="22"/>
  <c r="GU40" i="22" s="1"/>
  <c r="FH40" i="22"/>
  <c r="GL40" i="22" s="1"/>
  <c r="FJ40" i="22"/>
  <c r="GN40" i="22" s="1"/>
  <c r="ET40" i="22"/>
  <c r="FX40" i="22" s="1"/>
  <c r="FI40" i="22"/>
  <c r="FP40" i="22"/>
  <c r="GT40" i="22" s="1"/>
  <c r="FS40" i="22"/>
  <c r="GW40" i="22" s="1"/>
  <c r="EQ40" i="22"/>
  <c r="FU40" i="22" s="1"/>
  <c r="FE40" i="22"/>
  <c r="GI40" i="22" s="1"/>
  <c r="FF40" i="22"/>
  <c r="GJ40" i="22" s="1"/>
  <c r="FK40" i="22"/>
  <c r="GO40" i="22" s="1"/>
  <c r="EY40" i="22"/>
  <c r="GC40" i="22" s="1"/>
  <c r="EW40" i="22"/>
  <c r="GA40" i="22" s="1"/>
  <c r="FD40" i="22"/>
  <c r="GH40" i="22" s="1"/>
  <c r="FG40" i="22"/>
  <c r="GK40" i="22" s="1"/>
  <c r="EU40" i="22"/>
  <c r="FY40" i="22" s="1"/>
  <c r="FR40" i="22"/>
  <c r="GV40" i="22" s="1"/>
  <c r="FB40" i="22"/>
  <c r="GF40" i="22" s="1"/>
  <c r="FL40" i="22"/>
  <c r="GP40" i="22" s="1"/>
  <c r="FO40" i="22"/>
  <c r="GS40" i="22" s="1"/>
  <c r="FM40" i="22"/>
  <c r="GQ40" i="22" s="1"/>
  <c r="FA40" i="22"/>
  <c r="GE40" i="22" s="1"/>
  <c r="ER40" i="22"/>
  <c r="FV40" i="22" s="1"/>
  <c r="EV40" i="22"/>
  <c r="FZ40" i="22" s="1"/>
  <c r="EW42" i="22"/>
  <c r="GA42" i="22" s="1"/>
  <c r="EQ42" i="22"/>
  <c r="FU42" i="22" s="1"/>
  <c r="GQ13" i="22"/>
  <c r="GB13" i="22"/>
  <c r="GM13" i="22"/>
  <c r="GW13" i="22"/>
  <c r="GO13" i="22"/>
  <c r="DJ48" i="22"/>
  <c r="EN48" i="22" s="1"/>
  <c r="FR48" i="22" s="1"/>
  <c r="GV48" i="22" s="1"/>
  <c r="DF48" i="22"/>
  <c r="EJ48" i="22" s="1"/>
  <c r="FN48" i="22" s="1"/>
  <c r="GR48" i="22" s="1"/>
  <c r="CS48" i="22"/>
  <c r="DW48" i="22" s="1"/>
  <c r="FA48" i="22" s="1"/>
  <c r="GE48" i="22" s="1"/>
  <c r="CP48" i="22"/>
  <c r="DT48" i="22" s="1"/>
  <c r="EX48" i="22" s="1"/>
  <c r="GB48" i="22" s="1"/>
  <c r="CM48" i="22"/>
  <c r="DQ48" i="22" s="1"/>
  <c r="EU48" i="22" s="1"/>
  <c r="FY48" i="22" s="1"/>
  <c r="CW48" i="22"/>
  <c r="EA48" i="22" s="1"/>
  <c r="FE48" i="22" s="1"/>
  <c r="GI48" i="22" s="1"/>
  <c r="DD48" i="22"/>
  <c r="EH48" i="22" s="1"/>
  <c r="FL48" i="22" s="1"/>
  <c r="GP48" i="22" s="1"/>
  <c r="CT20" i="21"/>
  <c r="DX20" i="21" s="1"/>
  <c r="FB20" i="21" s="1"/>
  <c r="GF20" i="21" s="1"/>
  <c r="CZ19" i="21"/>
  <c r="ED19" i="21" s="1"/>
  <c r="FH19" i="21" s="1"/>
  <c r="GL19" i="21" s="1"/>
  <c r="DB19" i="21"/>
  <c r="EF19" i="21" s="1"/>
  <c r="FJ19" i="21" s="1"/>
  <c r="GN19" i="21" s="1"/>
  <c r="CL19" i="21"/>
  <c r="DP19" i="21" s="1"/>
  <c r="ET19" i="21" s="1"/>
  <c r="FX19" i="21" s="1"/>
  <c r="CW19" i="21"/>
  <c r="EA19" i="21" s="1"/>
  <c r="FE19" i="21" s="1"/>
  <c r="GI19" i="21" s="1"/>
  <c r="CJ19" i="21"/>
  <c r="DN19" i="21" s="1"/>
  <c r="ER19" i="21" s="1"/>
  <c r="FV19" i="21" s="1"/>
  <c r="CM19" i="21"/>
  <c r="DQ19" i="21" s="1"/>
  <c r="EU19" i="21" s="1"/>
  <c r="FY19" i="21" s="1"/>
  <c r="DI19" i="21"/>
  <c r="EM19" i="21" s="1"/>
  <c r="FQ19" i="21" s="1"/>
  <c r="GU19" i="21" s="1"/>
  <c r="CQ47" i="21"/>
  <c r="DU47" i="21" s="1"/>
  <c r="EY47" i="21" s="1"/>
  <c r="GC47" i="21" s="1"/>
  <c r="DA47" i="21"/>
  <c r="EE47" i="21" s="1"/>
  <c r="FI47" i="21" s="1"/>
  <c r="GM47" i="21" s="1"/>
  <c r="CY49" i="22"/>
  <c r="EC49" i="22" s="1"/>
  <c r="FG49" i="22" s="1"/>
  <c r="GK49" i="22" s="1"/>
  <c r="CJ20" i="21"/>
  <c r="DN20" i="21" s="1"/>
  <c r="ER20" i="21" s="1"/>
  <c r="FV20" i="21" s="1"/>
  <c r="FZ15" i="22"/>
  <c r="DJ34" i="22"/>
  <c r="EN34" i="22" s="1"/>
  <c r="FR34" i="22" s="1"/>
  <c r="GV34" i="22" s="1"/>
  <c r="CK34" i="22"/>
  <c r="DO34" i="22" s="1"/>
  <c r="ES34" i="22" s="1"/>
  <c r="FW34" i="22" s="1"/>
  <c r="CR34" i="22"/>
  <c r="DV34" i="22" s="1"/>
  <c r="EZ34" i="22" s="1"/>
  <c r="GD34" i="22" s="1"/>
  <c r="DH34" i="22"/>
  <c r="EL34" i="22" s="1"/>
  <c r="FP34" i="22" s="1"/>
  <c r="GT34" i="22" s="1"/>
  <c r="CY34" i="22"/>
  <c r="EC34" i="22" s="1"/>
  <c r="FG34" i="22" s="1"/>
  <c r="GK34" i="22" s="1"/>
  <c r="DK34" i="22"/>
  <c r="EO34" i="22" s="1"/>
  <c r="FS34" i="22" s="1"/>
  <c r="GW34" i="22" s="1"/>
  <c r="DA34" i="22"/>
  <c r="EE34" i="22" s="1"/>
  <c r="FI34" i="22" s="1"/>
  <c r="GM34" i="22" s="1"/>
  <c r="CZ38" i="22"/>
  <c r="ED38" i="22" s="1"/>
  <c r="FH38" i="22" s="1"/>
  <c r="GL38" i="22" s="1"/>
  <c r="DI38" i="22"/>
  <c r="EM38" i="22" s="1"/>
  <c r="FQ38" i="22" s="1"/>
  <c r="GU38" i="22" s="1"/>
  <c r="DA38" i="22"/>
  <c r="EE38" i="22" s="1"/>
  <c r="FI38" i="22" s="1"/>
  <c r="GM38" i="22" s="1"/>
  <c r="CK38" i="22"/>
  <c r="DO38" i="22" s="1"/>
  <c r="ES38" i="22" s="1"/>
  <c r="FW38" i="22" s="1"/>
  <c r="CM38" i="22"/>
  <c r="DQ38" i="22" s="1"/>
  <c r="EU38" i="22" s="1"/>
  <c r="FY38" i="22" s="1"/>
  <c r="CW38" i="22"/>
  <c r="EA38" i="22" s="1"/>
  <c r="FE38" i="22" s="1"/>
  <c r="GI38" i="22" s="1"/>
  <c r="CQ38" i="22"/>
  <c r="DU38" i="22" s="1"/>
  <c r="EY38" i="22" s="1"/>
  <c r="GC38" i="22" s="1"/>
  <c r="CJ19" i="22"/>
  <c r="DN19" i="22" s="1"/>
  <c r="ER19" i="22" s="1"/>
  <c r="FV19" i="22" s="1"/>
  <c r="DF19" i="22"/>
  <c r="EJ19" i="22" s="1"/>
  <c r="FN19" i="22" s="1"/>
  <c r="GR19" i="22" s="1"/>
  <c r="CT19" i="22"/>
  <c r="DX19" i="22" s="1"/>
  <c r="FB19" i="22" s="1"/>
  <c r="GF19" i="22" s="1"/>
  <c r="DA19" i="22"/>
  <c r="EE19" i="22" s="1"/>
  <c r="FI19" i="22" s="1"/>
  <c r="GM19" i="22" s="1"/>
  <c r="CK19" i="22"/>
  <c r="DO19" i="22" s="1"/>
  <c r="ES19" i="22" s="1"/>
  <c r="FW19" i="22" s="1"/>
  <c r="CP19" i="22"/>
  <c r="DT19" i="22" s="1"/>
  <c r="EX19" i="22" s="1"/>
  <c r="GB19" i="22" s="1"/>
  <c r="CO19" i="22"/>
  <c r="DS19" i="22" s="1"/>
  <c r="EW19" i="22" s="1"/>
  <c r="GA19" i="22" s="1"/>
  <c r="DB19" i="22"/>
  <c r="EF19" i="22" s="1"/>
  <c r="FJ19" i="22" s="1"/>
  <c r="GN19" i="22" s="1"/>
  <c r="CP7" i="22"/>
  <c r="DT7" i="22" s="1"/>
  <c r="EX7" i="22" s="1"/>
  <c r="GB7" i="22" s="1"/>
  <c r="CJ7" i="22"/>
  <c r="DN7" i="22" s="1"/>
  <c r="ER7" i="22" s="1"/>
  <c r="FV7" i="22" s="1"/>
  <c r="CT7" i="22"/>
  <c r="DX7" i="22" s="1"/>
  <c r="FB7" i="22" s="1"/>
  <c r="GF7" i="22" s="1"/>
  <c r="CN7" i="22"/>
  <c r="DR7" i="22" s="1"/>
  <c r="EV7" i="22" s="1"/>
  <c r="FZ7" i="22" s="1"/>
  <c r="CX7" i="22"/>
  <c r="EB7" i="22" s="1"/>
  <c r="FF7" i="22" s="1"/>
  <c r="GJ7" i="22" s="1"/>
  <c r="DH7" i="22"/>
  <c r="EL7" i="22" s="1"/>
  <c r="FP7" i="22" s="1"/>
  <c r="GT7" i="22" s="1"/>
  <c r="CM7" i="22"/>
  <c r="DQ7" i="22" s="1"/>
  <c r="EU7" i="22" s="1"/>
  <c r="FY7" i="22" s="1"/>
  <c r="CP49" i="22"/>
  <c r="DT49" i="22" s="1"/>
  <c r="EX49" i="22" s="1"/>
  <c r="GB49" i="22" s="1"/>
  <c r="CQ20" i="22"/>
  <c r="DU20" i="22" s="1"/>
  <c r="EY20" i="22" s="1"/>
  <c r="GC20" i="22" s="1"/>
  <c r="IO5" i="22" s="1"/>
  <c r="CX47" i="21"/>
  <c r="EB47" i="21" s="1"/>
  <c r="FF47" i="21" s="1"/>
  <c r="GJ47" i="21" s="1"/>
  <c r="CK49" i="22"/>
  <c r="DO49" i="22" s="1"/>
  <c r="ES49" i="22" s="1"/>
  <c r="FW49" i="22" s="1"/>
  <c r="GF13" i="34"/>
  <c r="GT13" i="34"/>
  <c r="FF41" i="34"/>
  <c r="CY37" i="21"/>
  <c r="EC37" i="21" s="1"/>
  <c r="FG37" i="21" s="1"/>
  <c r="DE37" i="21"/>
  <c r="EI37" i="21" s="1"/>
  <c r="FM37" i="21" s="1"/>
  <c r="DA37" i="21"/>
  <c r="EE37" i="21" s="1"/>
  <c r="FI37" i="21" s="1"/>
  <c r="DG37" i="21"/>
  <c r="EK37" i="21" s="1"/>
  <c r="FO37" i="21" s="1"/>
  <c r="CR37" i="21"/>
  <c r="DV37" i="21" s="1"/>
  <c r="EZ37" i="21" s="1"/>
  <c r="CP37" i="21"/>
  <c r="DT37" i="21" s="1"/>
  <c r="EX37" i="21" s="1"/>
  <c r="DI37" i="21"/>
  <c r="EM37" i="21" s="1"/>
  <c r="FQ37" i="21" s="1"/>
  <c r="FJ39" i="21"/>
  <c r="GN39" i="21" s="1"/>
  <c r="ET39" i="21"/>
  <c r="FX39" i="21" s="1"/>
  <c r="FC39" i="21"/>
  <c r="GG39" i="21" s="1"/>
  <c r="ES39" i="21"/>
  <c r="FW39" i="21" s="1"/>
  <c r="FK39" i="21"/>
  <c r="GO39" i="21" s="1"/>
  <c r="FM39" i="21"/>
  <c r="GQ39" i="21" s="1"/>
  <c r="ER39" i="21"/>
  <c r="FV39" i="21" s="1"/>
  <c r="FF39" i="21"/>
  <c r="GJ39" i="21" s="1"/>
  <c r="EQ39" i="21"/>
  <c r="FU39" i="21" s="1"/>
  <c r="FS39" i="21"/>
  <c r="GW39" i="21" s="1"/>
  <c r="FI39" i="21"/>
  <c r="GM39" i="21" s="1"/>
  <c r="EZ39" i="21"/>
  <c r="GD39" i="21" s="1"/>
  <c r="EY39" i="21"/>
  <c r="GC39" i="21" s="1"/>
  <c r="FE39" i="21"/>
  <c r="GI39" i="21" s="1"/>
  <c r="FR39" i="21"/>
  <c r="GV39" i="21" s="1"/>
  <c r="FB39" i="21"/>
  <c r="GF39" i="21" s="1"/>
  <c r="FO39" i="21"/>
  <c r="GS39" i="21" s="1"/>
  <c r="FH39" i="21"/>
  <c r="GL39" i="21" s="1"/>
  <c r="FG39" i="21"/>
  <c r="GK39" i="21" s="1"/>
  <c r="FP39" i="21"/>
  <c r="GT39" i="21" s="1"/>
  <c r="FD39" i="21"/>
  <c r="GH39" i="21" s="1"/>
  <c r="EV39" i="21"/>
  <c r="FZ39" i="21" s="1"/>
  <c r="FN39" i="21"/>
  <c r="GR39" i="21" s="1"/>
  <c r="EX39" i="21"/>
  <c r="GB39" i="21" s="1"/>
  <c r="FA39" i="21"/>
  <c r="GE39" i="21" s="1"/>
  <c r="FL39" i="21"/>
  <c r="GP39" i="21" s="1"/>
  <c r="EU39" i="21"/>
  <c r="FY39" i="21" s="1"/>
  <c r="EW39" i="21"/>
  <c r="GA39" i="21" s="1"/>
  <c r="FQ39" i="21"/>
  <c r="GU39" i="21" s="1"/>
  <c r="GJ14" i="21"/>
  <c r="GO14" i="21"/>
  <c r="FZ14" i="21"/>
  <c r="GB14" i="21"/>
  <c r="FU14" i="21"/>
  <c r="GK14" i="21"/>
  <c r="DK33" i="21"/>
  <c r="EO33" i="21" s="1"/>
  <c r="FS33" i="21" s="1"/>
  <c r="GW33" i="21" s="1"/>
  <c r="CW33" i="21"/>
  <c r="EA33" i="21" s="1"/>
  <c r="FE33" i="21" s="1"/>
  <c r="GI33" i="21" s="1"/>
  <c r="CZ33" i="21"/>
  <c r="ED33" i="21" s="1"/>
  <c r="FH33" i="21" s="1"/>
  <c r="GL33" i="21" s="1"/>
  <c r="CX33" i="21"/>
  <c r="EB33" i="21" s="1"/>
  <c r="FF33" i="21" s="1"/>
  <c r="GJ33" i="21" s="1"/>
  <c r="CK33" i="21"/>
  <c r="DO33" i="21" s="1"/>
  <c r="ES33" i="21" s="1"/>
  <c r="FW33" i="21" s="1"/>
  <c r="CR33" i="21"/>
  <c r="DV33" i="21" s="1"/>
  <c r="EZ33" i="21" s="1"/>
  <c r="GD33" i="21" s="1"/>
  <c r="DH33" i="21"/>
  <c r="EL33" i="21" s="1"/>
  <c r="FP33" i="21" s="1"/>
  <c r="GT33" i="21" s="1"/>
  <c r="DE49" i="22"/>
  <c r="EI49" i="22" s="1"/>
  <c r="FM49" i="22" s="1"/>
  <c r="GQ49" i="22" s="1"/>
  <c r="CN47" i="21"/>
  <c r="DR47" i="21" s="1"/>
  <c r="EV47" i="21" s="1"/>
  <c r="FZ47" i="21" s="1"/>
  <c r="CQ47" i="22"/>
  <c r="DU47" i="22" s="1"/>
  <c r="EY47" i="22" s="1"/>
  <c r="GC47" i="22" s="1"/>
  <c r="DI20" i="22"/>
  <c r="EM20" i="22" s="1"/>
  <c r="FQ20" i="22" s="1"/>
  <c r="GU20" i="22" s="1"/>
  <c r="JG5" i="22" s="1"/>
  <c r="GC39" i="22"/>
  <c r="FZ39" i="22"/>
  <c r="CO37" i="22"/>
  <c r="DS37" i="22" s="1"/>
  <c r="EW37" i="22" s="1"/>
  <c r="DH37" i="22"/>
  <c r="EL37" i="22" s="1"/>
  <c r="FP37" i="22" s="1"/>
  <c r="CK37" i="22"/>
  <c r="DO37" i="22" s="1"/>
  <c r="ES37" i="22" s="1"/>
  <c r="CP37" i="22"/>
  <c r="DT37" i="22" s="1"/>
  <c r="EX37" i="22" s="1"/>
  <c r="DB37" i="22"/>
  <c r="EF37" i="22" s="1"/>
  <c r="FJ37" i="22" s="1"/>
  <c r="DE37" i="22"/>
  <c r="EI37" i="22" s="1"/>
  <c r="FM37" i="22" s="1"/>
  <c r="DC37" i="22"/>
  <c r="EG37" i="22" s="1"/>
  <c r="FK37" i="22" s="1"/>
  <c r="CN20" i="22"/>
  <c r="DR20" i="22" s="1"/>
  <c r="EV20" i="22" s="1"/>
  <c r="FZ20" i="22" s="1"/>
  <c r="IL5" i="22" s="1"/>
  <c r="CM20" i="22"/>
  <c r="DQ20" i="22" s="1"/>
  <c r="EU20" i="22" s="1"/>
  <c r="FY20" i="22" s="1"/>
  <c r="IK5" i="22" s="1"/>
  <c r="DH35" i="22"/>
  <c r="EL35" i="22" s="1"/>
  <c r="FP35" i="22" s="1"/>
  <c r="GT35" i="22" s="1"/>
  <c r="CO35" i="22"/>
  <c r="DS35" i="22" s="1"/>
  <c r="EW35" i="22" s="1"/>
  <c r="GA35" i="22" s="1"/>
  <c r="CU35" i="22"/>
  <c r="DY35" i="22" s="1"/>
  <c r="FC35" i="22" s="1"/>
  <c r="GG35" i="22" s="1"/>
  <c r="CT35" i="22"/>
  <c r="DX35" i="22" s="1"/>
  <c r="FB35" i="22" s="1"/>
  <c r="GF35" i="22" s="1"/>
  <c r="DJ35" i="22"/>
  <c r="EN35" i="22" s="1"/>
  <c r="FR35" i="22" s="1"/>
  <c r="GV35" i="22" s="1"/>
  <c r="CX35" i="22"/>
  <c r="EB35" i="22" s="1"/>
  <c r="FF35" i="22" s="1"/>
  <c r="GJ35" i="22" s="1"/>
  <c r="CN35" i="22"/>
  <c r="DR35" i="22" s="1"/>
  <c r="EV35" i="22" s="1"/>
  <c r="FZ35" i="22" s="1"/>
  <c r="DK35" i="22"/>
  <c r="EO35" i="22" s="1"/>
  <c r="FS35" i="22" s="1"/>
  <c r="GW35" i="22" s="1"/>
  <c r="DG6" i="22"/>
  <c r="EK6" i="22" s="1"/>
  <c r="FO6" i="22" s="1"/>
  <c r="GS6" i="22" s="1"/>
  <c r="CL6" i="22"/>
  <c r="DP6" i="22" s="1"/>
  <c r="ET6" i="22" s="1"/>
  <c r="FX6" i="22" s="1"/>
  <c r="CV6" i="22"/>
  <c r="DZ6" i="22" s="1"/>
  <c r="FD6" i="22" s="1"/>
  <c r="GH6" i="22" s="1"/>
  <c r="DF6" i="22"/>
  <c r="EJ6" i="22" s="1"/>
  <c r="FN6" i="22" s="1"/>
  <c r="GR6" i="22" s="1"/>
  <c r="CZ6" i="22"/>
  <c r="ED6" i="22" s="1"/>
  <c r="FH6" i="22" s="1"/>
  <c r="GL6" i="22" s="1"/>
  <c r="DJ6" i="22"/>
  <c r="EN6" i="22" s="1"/>
  <c r="FR6" i="22" s="1"/>
  <c r="GV6" i="22" s="1"/>
  <c r="DD6" i="22"/>
  <c r="EH6" i="22" s="1"/>
  <c r="FL6" i="22" s="1"/>
  <c r="GP6" i="22" s="1"/>
  <c r="CY47" i="21"/>
  <c r="EC47" i="21" s="1"/>
  <c r="FG47" i="21" s="1"/>
  <c r="GK47" i="21" s="1"/>
  <c r="DH49" i="22"/>
  <c r="EL49" i="22" s="1"/>
  <c r="FP49" i="22" s="1"/>
  <c r="GT49" i="22" s="1"/>
  <c r="CX49" i="22"/>
  <c r="EB49" i="22" s="1"/>
  <c r="FF49" i="22" s="1"/>
  <c r="GJ49" i="22" s="1"/>
  <c r="CO6" i="34"/>
  <c r="DS6" i="34" s="1"/>
  <c r="EW6" i="34" s="1"/>
  <c r="GA6" i="34" s="1"/>
  <c r="CV6" i="34"/>
  <c r="DZ6" i="34" s="1"/>
  <c r="FD6" i="34" s="1"/>
  <c r="GH6" i="34" s="1"/>
  <c r="DJ6" i="34"/>
  <c r="EN6" i="34" s="1"/>
  <c r="FR6" i="34" s="1"/>
  <c r="GV6" i="34" s="1"/>
  <c r="CT6" i="34"/>
  <c r="DX6" i="34" s="1"/>
  <c r="FB6" i="34" s="1"/>
  <c r="GF6" i="34" s="1"/>
  <c r="CK6" i="34"/>
  <c r="DO6" i="34" s="1"/>
  <c r="ES6" i="34" s="1"/>
  <c r="FW6" i="34" s="1"/>
  <c r="CL6" i="34"/>
  <c r="DP6" i="34" s="1"/>
  <c r="ET6" i="34" s="1"/>
  <c r="FX6" i="34" s="1"/>
  <c r="CW6" i="34"/>
  <c r="EA6" i="34" s="1"/>
  <c r="FE6" i="34" s="1"/>
  <c r="GI6" i="34" s="1"/>
  <c r="CZ10" i="34"/>
  <c r="ED10" i="34" s="1"/>
  <c r="FH10" i="34" s="1"/>
  <c r="CM10" i="34"/>
  <c r="DQ10" i="34" s="1"/>
  <c r="EU10" i="34" s="1"/>
  <c r="CW10" i="34"/>
  <c r="EA10" i="34" s="1"/>
  <c r="FE10" i="34" s="1"/>
  <c r="DG10" i="34"/>
  <c r="EK10" i="34" s="1"/>
  <c r="FO10" i="34" s="1"/>
  <c r="CI10" i="34"/>
  <c r="DM10" i="34" s="1"/>
  <c r="EQ10" i="34" s="1"/>
  <c r="CJ10" i="34"/>
  <c r="DN10" i="34" s="1"/>
  <c r="ER10" i="34" s="1"/>
  <c r="DJ10" i="34"/>
  <c r="EN10" i="34" s="1"/>
  <c r="FR10" i="34" s="1"/>
  <c r="CV20" i="22"/>
  <c r="DZ20" i="22" s="1"/>
  <c r="FD20" i="22" s="1"/>
  <c r="GH20" i="22" s="1"/>
  <c r="IT5" i="22" s="1"/>
  <c r="CS34" i="21"/>
  <c r="DW34" i="21" s="1"/>
  <c r="FA34" i="21" s="1"/>
  <c r="GE34" i="21" s="1"/>
  <c r="CL34" i="21"/>
  <c r="DP34" i="21" s="1"/>
  <c r="ET34" i="21" s="1"/>
  <c r="FX34" i="21" s="1"/>
  <c r="CJ34" i="21"/>
  <c r="DN34" i="21" s="1"/>
  <c r="ER34" i="21" s="1"/>
  <c r="FV34" i="21" s="1"/>
  <c r="DE34" i="21"/>
  <c r="EI34" i="21" s="1"/>
  <c r="FM34" i="21" s="1"/>
  <c r="GQ34" i="21" s="1"/>
  <c r="CU34" i="21"/>
  <c r="DY34" i="21" s="1"/>
  <c r="FC34" i="21" s="1"/>
  <c r="GG34" i="21" s="1"/>
  <c r="CX34" i="21"/>
  <c r="EB34" i="21" s="1"/>
  <c r="FF34" i="21" s="1"/>
  <c r="GJ34" i="21" s="1"/>
  <c r="CW34" i="21"/>
  <c r="EA34" i="21" s="1"/>
  <c r="FE34" i="21" s="1"/>
  <c r="GI34" i="21" s="1"/>
  <c r="GR16" i="21"/>
  <c r="DJ46" i="21"/>
  <c r="EN46" i="21" s="1"/>
  <c r="FR46" i="21" s="1"/>
  <c r="GV46" i="21" s="1"/>
  <c r="CZ46" i="21"/>
  <c r="ED46" i="21" s="1"/>
  <c r="FH46" i="21" s="1"/>
  <c r="GL46" i="21" s="1"/>
  <c r="CU46" i="21"/>
  <c r="DY46" i="21" s="1"/>
  <c r="FC46" i="21" s="1"/>
  <c r="GG46" i="21" s="1"/>
  <c r="DH46" i="21"/>
  <c r="EL46" i="21" s="1"/>
  <c r="FP46" i="21" s="1"/>
  <c r="GT46" i="21" s="1"/>
  <c r="CK46" i="21"/>
  <c r="DO46" i="21" s="1"/>
  <c r="ES46" i="21" s="1"/>
  <c r="FW46" i="21" s="1"/>
  <c r="DI46" i="21"/>
  <c r="EM46" i="21" s="1"/>
  <c r="FQ46" i="21" s="1"/>
  <c r="GU46" i="21" s="1"/>
  <c r="CS46" i="21"/>
  <c r="DW46" i="21" s="1"/>
  <c r="FA46" i="21" s="1"/>
  <c r="GE46" i="21" s="1"/>
  <c r="GA13" i="21"/>
  <c r="FV13" i="21"/>
  <c r="FX13" i="21"/>
  <c r="GE13" i="21"/>
  <c r="GT13" i="21"/>
  <c r="GC13" i="21"/>
  <c r="GW12" i="21"/>
  <c r="DA49" i="22"/>
  <c r="EE49" i="22" s="1"/>
  <c r="FI49" i="22" s="1"/>
  <c r="GM49" i="22" s="1"/>
  <c r="IY9" i="22" s="1"/>
  <c r="CM33" i="11"/>
  <c r="DQ33" i="11" s="1"/>
  <c r="EU33" i="11" s="1"/>
  <c r="FY33" i="11" s="1"/>
  <c r="CR33" i="11"/>
  <c r="DV33" i="11" s="1"/>
  <c r="EZ33" i="11" s="1"/>
  <c r="GD33" i="11" s="1"/>
  <c r="CL33" i="11"/>
  <c r="DP33" i="11" s="1"/>
  <c r="ET33" i="11" s="1"/>
  <c r="FX33" i="11" s="1"/>
  <c r="CW10" i="22"/>
  <c r="EA10" i="22" s="1"/>
  <c r="FE10" i="22" s="1"/>
  <c r="CJ10" i="22"/>
  <c r="DN10" i="22" s="1"/>
  <c r="ER10" i="22" s="1"/>
  <c r="CY10" i="22"/>
  <c r="EC10" i="22" s="1"/>
  <c r="FG10" i="22" s="1"/>
  <c r="DB10" i="22"/>
  <c r="EF10" i="22" s="1"/>
  <c r="FJ10" i="22" s="1"/>
  <c r="CO10" i="22"/>
  <c r="DS10" i="22" s="1"/>
  <c r="EW10" i="22" s="1"/>
  <c r="DC10" i="22"/>
  <c r="EG10" i="22" s="1"/>
  <c r="FK10" i="22" s="1"/>
  <c r="DI10" i="22"/>
  <c r="EM10" i="22" s="1"/>
  <c r="FQ10" i="22" s="1"/>
  <c r="FX12" i="22"/>
  <c r="GB12" i="22"/>
  <c r="GF12" i="22"/>
  <c r="GP12" i="22"/>
  <c r="GI12" i="22"/>
  <c r="GM12" i="22"/>
  <c r="DE20" i="21"/>
  <c r="EI20" i="21" s="1"/>
  <c r="FM20" i="21" s="1"/>
  <c r="GQ20" i="21" s="1"/>
  <c r="DF10" i="21"/>
  <c r="EJ10" i="21" s="1"/>
  <c r="FN10" i="21" s="1"/>
  <c r="CP10" i="21"/>
  <c r="DT10" i="21" s="1"/>
  <c r="EX10" i="21" s="1"/>
  <c r="DA10" i="21"/>
  <c r="EE10" i="21" s="1"/>
  <c r="FI10" i="21" s="1"/>
  <c r="CZ10" i="21"/>
  <c r="ED10" i="21" s="1"/>
  <c r="FH10" i="21" s="1"/>
  <c r="CQ10" i="21"/>
  <c r="DU10" i="21" s="1"/>
  <c r="EY10" i="21" s="1"/>
  <c r="DH10" i="21"/>
  <c r="EL10" i="21" s="1"/>
  <c r="FP10" i="21" s="1"/>
  <c r="DJ10" i="21"/>
  <c r="EN10" i="21" s="1"/>
  <c r="FR10" i="21" s="1"/>
  <c r="CU47" i="22"/>
  <c r="DY47" i="22" s="1"/>
  <c r="FC47" i="22" s="1"/>
  <c r="GG47" i="22" s="1"/>
  <c r="GA13" i="22"/>
  <c r="FU13" i="22"/>
  <c r="GR13" i="22"/>
  <c r="GF13" i="22"/>
  <c r="FX13" i="22"/>
  <c r="FW13" i="22"/>
  <c r="CO36" i="22"/>
  <c r="DS36" i="22" s="1"/>
  <c r="EW36" i="22" s="1"/>
  <c r="GA36" i="22" s="1"/>
  <c r="CQ36" i="22"/>
  <c r="DU36" i="22" s="1"/>
  <c r="EY36" i="22" s="1"/>
  <c r="GC36" i="22" s="1"/>
  <c r="CX36" i="22"/>
  <c r="EB36" i="22" s="1"/>
  <c r="FF36" i="22" s="1"/>
  <c r="GJ36" i="22" s="1"/>
  <c r="DE36" i="22"/>
  <c r="EI36" i="22" s="1"/>
  <c r="FM36" i="22" s="1"/>
  <c r="GQ36" i="22" s="1"/>
  <c r="DF36" i="22"/>
  <c r="EJ36" i="22" s="1"/>
  <c r="FN36" i="22" s="1"/>
  <c r="GR36" i="22" s="1"/>
  <c r="CS36" i="22"/>
  <c r="DW36" i="22" s="1"/>
  <c r="FA36" i="22" s="1"/>
  <c r="GE36" i="22" s="1"/>
  <c r="CL36" i="22"/>
  <c r="DP36" i="22" s="1"/>
  <c r="ET36" i="22" s="1"/>
  <c r="FX36" i="22" s="1"/>
  <c r="DC48" i="22"/>
  <c r="EG48" i="22" s="1"/>
  <c r="FK48" i="22" s="1"/>
  <c r="GO48" i="22" s="1"/>
  <c r="DH48" i="22"/>
  <c r="EL48" i="22" s="1"/>
  <c r="FP48" i="22" s="1"/>
  <c r="GT48" i="22" s="1"/>
  <c r="CT48" i="22"/>
  <c r="DX48" i="22" s="1"/>
  <c r="FB48" i="22" s="1"/>
  <c r="GF48" i="22" s="1"/>
  <c r="DA48" i="22"/>
  <c r="EE48" i="22" s="1"/>
  <c r="FI48" i="22" s="1"/>
  <c r="GM48" i="22" s="1"/>
  <c r="CR48" i="22"/>
  <c r="DV48" i="22" s="1"/>
  <c r="EZ48" i="22" s="1"/>
  <c r="GD48" i="22" s="1"/>
  <c r="CX48" i="22"/>
  <c r="EB48" i="22" s="1"/>
  <c r="FF48" i="22" s="1"/>
  <c r="GJ48" i="22" s="1"/>
  <c r="CK48" i="22"/>
  <c r="DO48" i="22" s="1"/>
  <c r="ES48" i="22" s="1"/>
  <c r="FW48" i="22" s="1"/>
  <c r="CL47" i="22"/>
  <c r="DP47" i="22" s="1"/>
  <c r="ET47" i="22" s="1"/>
  <c r="FX47" i="22" s="1"/>
  <c r="CZ49" i="22"/>
  <c r="ED49" i="22" s="1"/>
  <c r="FH49" i="22" s="1"/>
  <c r="GL49" i="22" s="1"/>
  <c r="CK20" i="21"/>
  <c r="DO20" i="21" s="1"/>
  <c r="ES20" i="21" s="1"/>
  <c r="FW20" i="21" s="1"/>
  <c r="FY12" i="34"/>
  <c r="GG12" i="34"/>
  <c r="CO19" i="21"/>
  <c r="DS19" i="21" s="1"/>
  <c r="EW19" i="21" s="1"/>
  <c r="GA19" i="21" s="1"/>
  <c r="CQ19" i="21"/>
  <c r="DU19" i="21" s="1"/>
  <c r="EY19" i="21" s="1"/>
  <c r="GC19" i="21" s="1"/>
  <c r="CU19" i="21"/>
  <c r="DY19" i="21" s="1"/>
  <c r="FC19" i="21" s="1"/>
  <c r="GG19" i="21" s="1"/>
  <c r="DF19" i="21"/>
  <c r="EJ19" i="21" s="1"/>
  <c r="FN19" i="21" s="1"/>
  <c r="GR19" i="21" s="1"/>
  <c r="CP19" i="21"/>
  <c r="DT19" i="21" s="1"/>
  <c r="EX19" i="21" s="1"/>
  <c r="GB19" i="21" s="1"/>
  <c r="DA19" i="21"/>
  <c r="EE19" i="21" s="1"/>
  <c r="FI19" i="21" s="1"/>
  <c r="GM19" i="21" s="1"/>
  <c r="CV19" i="21"/>
  <c r="DZ19" i="21" s="1"/>
  <c r="FD19" i="21" s="1"/>
  <c r="GH19" i="21" s="1"/>
  <c r="CX19" i="21"/>
  <c r="EB19" i="21" s="1"/>
  <c r="FF19" i="21" s="1"/>
  <c r="GJ19" i="21" s="1"/>
  <c r="CO49" i="22"/>
  <c r="DS49" i="22" s="1"/>
  <c r="EW49" i="22" s="1"/>
  <c r="GA49" i="22" s="1"/>
  <c r="DH20" i="21"/>
  <c r="EL20" i="21" s="1"/>
  <c r="FP20" i="21" s="1"/>
  <c r="GT20" i="21" s="1"/>
  <c r="DK47" i="21"/>
  <c r="EO47" i="21" s="1"/>
  <c r="FS47" i="21" s="1"/>
  <c r="GW47" i="21" s="1"/>
  <c r="CN49" i="22"/>
  <c r="DR49" i="22" s="1"/>
  <c r="EV49" i="22" s="1"/>
  <c r="FZ49" i="22" s="1"/>
  <c r="GP15" i="22"/>
  <c r="CM34" i="22"/>
  <c r="DQ34" i="22" s="1"/>
  <c r="EU34" i="22" s="1"/>
  <c r="FY34" i="22" s="1"/>
  <c r="CW34" i="22"/>
  <c r="EA34" i="22" s="1"/>
  <c r="FE34" i="22" s="1"/>
  <c r="GI34" i="22" s="1"/>
  <c r="CO34" i="22"/>
  <c r="DS34" i="22" s="1"/>
  <c r="EW34" i="22" s="1"/>
  <c r="GA34" i="22" s="1"/>
  <c r="DE34" i="22"/>
  <c r="EI34" i="22" s="1"/>
  <c r="FM34" i="22" s="1"/>
  <c r="GQ34" i="22" s="1"/>
  <c r="CJ34" i="22"/>
  <c r="DN34" i="22" s="1"/>
  <c r="ER34" i="22" s="1"/>
  <c r="FV34" i="22" s="1"/>
  <c r="DI34" i="22"/>
  <c r="EM34" i="22" s="1"/>
  <c r="FQ34" i="22" s="1"/>
  <c r="GU34" i="22" s="1"/>
  <c r="DG34" i="22"/>
  <c r="EK34" i="22" s="1"/>
  <c r="FO34" i="22" s="1"/>
  <c r="GS34" i="22" s="1"/>
  <c r="CR38" i="22"/>
  <c r="DV38" i="22" s="1"/>
  <c r="EZ38" i="22" s="1"/>
  <c r="GD38" i="22" s="1"/>
  <c r="DD38" i="22"/>
  <c r="EH38" i="22" s="1"/>
  <c r="FL38" i="22" s="1"/>
  <c r="GP38" i="22" s="1"/>
  <c r="CJ38" i="22"/>
  <c r="DN38" i="22" s="1"/>
  <c r="ER38" i="22" s="1"/>
  <c r="FV38" i="22" s="1"/>
  <c r="DK38" i="22"/>
  <c r="EO38" i="22" s="1"/>
  <c r="FS38" i="22" s="1"/>
  <c r="GW38" i="22" s="1"/>
  <c r="CY38" i="22"/>
  <c r="EC38" i="22" s="1"/>
  <c r="FG38" i="22" s="1"/>
  <c r="GK38" i="22" s="1"/>
  <c r="DH38" i="22"/>
  <c r="EL38" i="22" s="1"/>
  <c r="FP38" i="22" s="1"/>
  <c r="GT38" i="22" s="1"/>
  <c r="DE38" i="22"/>
  <c r="EI38" i="22" s="1"/>
  <c r="FM38" i="22" s="1"/>
  <c r="GQ38" i="22" s="1"/>
  <c r="CR19" i="22"/>
  <c r="DV19" i="22" s="1"/>
  <c r="EZ19" i="22" s="1"/>
  <c r="GD19" i="22" s="1"/>
  <c r="CL19" i="22"/>
  <c r="DP19" i="22" s="1"/>
  <c r="ET19" i="22" s="1"/>
  <c r="FX19" i="22" s="1"/>
  <c r="DH19" i="22"/>
  <c r="EL19" i="22" s="1"/>
  <c r="FP19" i="22" s="1"/>
  <c r="GT19" i="22" s="1"/>
  <c r="CS19" i="22"/>
  <c r="DW19" i="22" s="1"/>
  <c r="FA19" i="22" s="1"/>
  <c r="GE19" i="22" s="1"/>
  <c r="DI19" i="22"/>
  <c r="EM19" i="22" s="1"/>
  <c r="FQ19" i="22" s="1"/>
  <c r="GU19" i="22" s="1"/>
  <c r="DD19" i="22"/>
  <c r="EH19" i="22" s="1"/>
  <c r="FL19" i="22" s="1"/>
  <c r="GP19" i="22" s="1"/>
  <c r="CV19" i="22"/>
  <c r="DZ19" i="22" s="1"/>
  <c r="FD19" i="22" s="1"/>
  <c r="GH19" i="22" s="1"/>
  <c r="CV7" i="22"/>
  <c r="DZ7" i="22" s="1"/>
  <c r="FD7" i="22" s="1"/>
  <c r="GH7" i="22" s="1"/>
  <c r="DF7" i="22"/>
  <c r="EJ7" i="22" s="1"/>
  <c r="FN7" i="22" s="1"/>
  <c r="GR7" i="22" s="1"/>
  <c r="CZ7" i="22"/>
  <c r="ED7" i="22" s="1"/>
  <c r="FH7" i="22" s="1"/>
  <c r="GL7" i="22" s="1"/>
  <c r="DJ7" i="22"/>
  <c r="EN7" i="22" s="1"/>
  <c r="FR7" i="22" s="1"/>
  <c r="GV7" i="22" s="1"/>
  <c r="DD7" i="22"/>
  <c r="EH7" i="22" s="1"/>
  <c r="FL7" i="22" s="1"/>
  <c r="GP7" i="22" s="1"/>
  <c r="CI7" i="22"/>
  <c r="DM7" i="22" s="1"/>
  <c r="EQ7" i="22" s="1"/>
  <c r="FU7" i="22" s="1"/>
  <c r="CW7" i="22"/>
  <c r="EA7" i="22" s="1"/>
  <c r="FE7" i="22" s="1"/>
  <c r="GI7" i="22" s="1"/>
  <c r="DC7" i="22"/>
  <c r="EG7" i="22" s="1"/>
  <c r="FK7" i="22" s="1"/>
  <c r="GO7" i="22" s="1"/>
  <c r="CK47" i="21"/>
  <c r="DO47" i="21" s="1"/>
  <c r="ES47" i="21" s="1"/>
  <c r="FW47" i="21" s="1"/>
  <c r="CP20" i="22"/>
  <c r="DT20" i="22" s="1"/>
  <c r="EX20" i="22" s="1"/>
  <c r="GB20" i="22" s="1"/>
  <c r="IN5" i="22" s="1"/>
  <c r="CI47" i="21"/>
  <c r="DM47" i="21" s="1"/>
  <c r="EQ47" i="21" s="1"/>
  <c r="FU47" i="21" s="1"/>
  <c r="CQ20" i="34"/>
  <c r="DU20" i="34" s="1"/>
  <c r="EY20" i="34" s="1"/>
  <c r="GC20" i="34" s="1"/>
  <c r="CS20" i="34"/>
  <c r="DW20" i="34" s="1"/>
  <c r="FA20" i="34" s="1"/>
  <c r="GE20" i="34" s="1"/>
  <c r="CI20" i="34"/>
  <c r="DM20" i="34" s="1"/>
  <c r="EQ20" i="34" s="1"/>
  <c r="FU20" i="34" s="1"/>
  <c r="CP20" i="34"/>
  <c r="DT20" i="34" s="1"/>
  <c r="EX20" i="34" s="1"/>
  <c r="GB20" i="34" s="1"/>
  <c r="DC20" i="34"/>
  <c r="EG20" i="34" s="1"/>
  <c r="FK20" i="34" s="1"/>
  <c r="GO20" i="34" s="1"/>
  <c r="DF20" i="34"/>
  <c r="EJ20" i="34" s="1"/>
  <c r="FN20" i="34" s="1"/>
  <c r="GR20" i="34" s="1"/>
  <c r="DK20" i="34"/>
  <c r="EO20" i="34" s="1"/>
  <c r="FS20" i="34" s="1"/>
  <c r="GW20" i="34" s="1"/>
  <c r="GR13" i="34"/>
  <c r="EV40" i="34"/>
  <c r="ER40" i="34"/>
  <c r="EW40" i="34"/>
  <c r="ET40" i="34"/>
  <c r="EQ40" i="34"/>
  <c r="EY40" i="34"/>
  <c r="FK40" i="34"/>
  <c r="EZ40" i="34"/>
  <c r="FS40" i="34"/>
  <c r="FN40" i="34"/>
  <c r="FP40" i="34"/>
  <c r="FR40" i="34"/>
  <c r="FA40" i="34"/>
  <c r="FJ40" i="34"/>
  <c r="FG40" i="34"/>
  <c r="FF40" i="34"/>
  <c r="FB40" i="34"/>
  <c r="FD40" i="34"/>
  <c r="ES40" i="34"/>
  <c r="EU40" i="34"/>
  <c r="FL40" i="34"/>
  <c r="FH40" i="34"/>
  <c r="FI40" i="34"/>
  <c r="FC40" i="34"/>
  <c r="FM40" i="34"/>
  <c r="EX40" i="34"/>
  <c r="FQ40" i="34"/>
  <c r="FO40" i="34"/>
  <c r="FE40" i="34"/>
  <c r="CR20" i="21"/>
  <c r="DV20" i="21" s="1"/>
  <c r="EZ20" i="21" s="1"/>
  <c r="GD20" i="21" s="1"/>
  <c r="CU37" i="21"/>
  <c r="DY37" i="21" s="1"/>
  <c r="FC37" i="21" s="1"/>
  <c r="DH37" i="21"/>
  <c r="EL37" i="21" s="1"/>
  <c r="FP37" i="21" s="1"/>
  <c r="CN37" i="21"/>
  <c r="DR37" i="21" s="1"/>
  <c r="EV37" i="21" s="1"/>
  <c r="DJ37" i="21"/>
  <c r="EN37" i="21" s="1"/>
  <c r="FR37" i="21" s="1"/>
  <c r="CL37" i="21"/>
  <c r="DP37" i="21" s="1"/>
  <c r="ET37" i="21" s="1"/>
  <c r="DB37" i="21"/>
  <c r="EF37" i="21" s="1"/>
  <c r="FJ37" i="21" s="1"/>
  <c r="CX37" i="21"/>
  <c r="EB37" i="21" s="1"/>
  <c r="FF37" i="21" s="1"/>
  <c r="EY42" i="21"/>
  <c r="GC42" i="21" s="1"/>
  <c r="EX42" i="21"/>
  <c r="GB42" i="21" s="1"/>
  <c r="FR42" i="21"/>
  <c r="GV42" i="21" s="1"/>
  <c r="FO40" i="21"/>
  <c r="GS40" i="21" s="1"/>
  <c r="EY40" i="21"/>
  <c r="GC40" i="21" s="1"/>
  <c r="ET40" i="21"/>
  <c r="FX40" i="21" s="1"/>
  <c r="FI40" i="21"/>
  <c r="GM40" i="21" s="1"/>
  <c r="EW40" i="21"/>
  <c r="GA40" i="21" s="1"/>
  <c r="FP40" i="21"/>
  <c r="GT40" i="21" s="1"/>
  <c r="EX40" i="21"/>
  <c r="GB40" i="21" s="1"/>
  <c r="FK40" i="21"/>
  <c r="GO40" i="21" s="1"/>
  <c r="EU40" i="21"/>
  <c r="FY40" i="21" s="1"/>
  <c r="FD40" i="21"/>
  <c r="GH40" i="21" s="1"/>
  <c r="FL40" i="21"/>
  <c r="GP40" i="21" s="1"/>
  <c r="FM40" i="21"/>
  <c r="GQ40" i="21" s="1"/>
  <c r="FA40" i="21"/>
  <c r="GE40" i="21" s="1"/>
  <c r="FH40" i="21"/>
  <c r="GL40" i="21" s="1"/>
  <c r="FG40" i="21"/>
  <c r="GK40" i="21" s="1"/>
  <c r="EQ40" i="21"/>
  <c r="FU40" i="21" s="1"/>
  <c r="FN40" i="21"/>
  <c r="GR40" i="21" s="1"/>
  <c r="ES40" i="21"/>
  <c r="FW40" i="21" s="1"/>
  <c r="FF40" i="21"/>
  <c r="GJ40" i="21" s="1"/>
  <c r="FJ40" i="21"/>
  <c r="GN40" i="21" s="1"/>
  <c r="FR40" i="21"/>
  <c r="GV40" i="21" s="1"/>
  <c r="FS40" i="21"/>
  <c r="GW40" i="21" s="1"/>
  <c r="FC40" i="21"/>
  <c r="GG40" i="21" s="1"/>
  <c r="FQ40" i="21"/>
  <c r="GU40" i="21" s="1"/>
  <c r="ER40" i="21"/>
  <c r="FV40" i="21" s="1"/>
  <c r="FB40" i="21"/>
  <c r="GF40" i="21" s="1"/>
  <c r="EZ40" i="21"/>
  <c r="GD40" i="21" s="1"/>
  <c r="FE40" i="21"/>
  <c r="GI40" i="21" s="1"/>
  <c r="EV40" i="21"/>
  <c r="FZ40" i="21" s="1"/>
  <c r="GR14" i="21"/>
  <c r="GC14" i="21"/>
  <c r="GP14" i="21"/>
  <c r="GD14" i="21"/>
  <c r="FX14" i="21"/>
  <c r="GE14" i="21"/>
  <c r="CQ33" i="21"/>
  <c r="DU33" i="21" s="1"/>
  <c r="EY33" i="21" s="1"/>
  <c r="GC33" i="21" s="1"/>
  <c r="CT33" i="21"/>
  <c r="DX33" i="21" s="1"/>
  <c r="FB33" i="21" s="1"/>
  <c r="GF33" i="21" s="1"/>
  <c r="CJ33" i="21"/>
  <c r="DN33" i="21" s="1"/>
  <c r="ER33" i="21" s="1"/>
  <c r="FV33" i="21" s="1"/>
  <c r="CN33" i="21"/>
  <c r="DR33" i="21" s="1"/>
  <c r="EV33" i="21" s="1"/>
  <c r="FZ33" i="21" s="1"/>
  <c r="CV33" i="21"/>
  <c r="DZ33" i="21" s="1"/>
  <c r="FD33" i="21" s="1"/>
  <c r="GH33" i="21" s="1"/>
  <c r="CU33" i="21"/>
  <c r="DY33" i="21" s="1"/>
  <c r="FC33" i="21" s="1"/>
  <c r="GG33" i="21" s="1"/>
  <c r="DJ33" i="21"/>
  <c r="EN33" i="21" s="1"/>
  <c r="FR33" i="21" s="1"/>
  <c r="GV33" i="21" s="1"/>
  <c r="DC33" i="21"/>
  <c r="EG33" i="21" s="1"/>
  <c r="FK33" i="21" s="1"/>
  <c r="GO33" i="21" s="1"/>
  <c r="CY49" i="21"/>
  <c r="EC49" i="21" s="1"/>
  <c r="FG49" i="21" s="1"/>
  <c r="GK49" i="21" s="1"/>
  <c r="DI49" i="22"/>
  <c r="EM49" i="22" s="1"/>
  <c r="FQ49" i="22" s="1"/>
  <c r="GU49" i="22" s="1"/>
  <c r="CO20" i="22"/>
  <c r="DS20" i="22" s="1"/>
  <c r="EW20" i="22" s="1"/>
  <c r="GA20" i="22" s="1"/>
  <c r="IM5" i="22" s="1"/>
  <c r="CO49" i="21"/>
  <c r="DS49" i="21" s="1"/>
  <c r="EW49" i="21" s="1"/>
  <c r="GA49" i="21" s="1"/>
  <c r="CI49" i="22"/>
  <c r="DM49" i="22" s="1"/>
  <c r="EQ49" i="22" s="1"/>
  <c r="FU49" i="22" s="1"/>
  <c r="CY20" i="22"/>
  <c r="EC20" i="22" s="1"/>
  <c r="FG20" i="22" s="1"/>
  <c r="GK20" i="22" s="1"/>
  <c r="IW5" i="22" s="1"/>
  <c r="GV39" i="22"/>
  <c r="CZ37" i="22"/>
  <c r="ED37" i="22" s="1"/>
  <c r="FH37" i="22" s="1"/>
  <c r="DA37" i="22"/>
  <c r="EE37" i="22" s="1"/>
  <c r="FI37" i="22" s="1"/>
  <c r="CV37" i="22"/>
  <c r="DZ37" i="22" s="1"/>
  <c r="FD37" i="22" s="1"/>
  <c r="DK37" i="22"/>
  <c r="EO37" i="22" s="1"/>
  <c r="FS37" i="22" s="1"/>
  <c r="CJ37" i="22"/>
  <c r="DN37" i="22" s="1"/>
  <c r="ER37" i="22" s="1"/>
  <c r="CR37" i="22"/>
  <c r="DV37" i="22" s="1"/>
  <c r="EZ37" i="22" s="1"/>
  <c r="CI37" i="22"/>
  <c r="DM37" i="22" s="1"/>
  <c r="EQ37" i="22" s="1"/>
  <c r="CT37" i="22"/>
  <c r="DX37" i="22" s="1"/>
  <c r="FB37" i="22" s="1"/>
  <c r="DC20" i="22"/>
  <c r="EG20" i="22" s="1"/>
  <c r="FK20" i="22" s="1"/>
  <c r="GO20" i="22" s="1"/>
  <c r="JA5" i="22" s="1"/>
  <c r="CL20" i="22"/>
  <c r="DP20" i="22" s="1"/>
  <c r="ET20" i="22" s="1"/>
  <c r="FX20" i="22" s="1"/>
  <c r="IJ5" i="22" s="1"/>
  <c r="CW35" i="22"/>
  <c r="EA35" i="22" s="1"/>
  <c r="FE35" i="22" s="1"/>
  <c r="GI35" i="22" s="1"/>
  <c r="DG35" i="22"/>
  <c r="EK35" i="22" s="1"/>
  <c r="FO35" i="22" s="1"/>
  <c r="GS35" i="22" s="1"/>
  <c r="DB35" i="22"/>
  <c r="EF35" i="22" s="1"/>
  <c r="FJ35" i="22" s="1"/>
  <c r="GN35" i="22" s="1"/>
  <c r="DE35" i="22"/>
  <c r="EI35" i="22" s="1"/>
  <c r="FM35" i="22" s="1"/>
  <c r="GQ35" i="22" s="1"/>
  <c r="DC35" i="22"/>
  <c r="EG35" i="22" s="1"/>
  <c r="FK35" i="22" s="1"/>
  <c r="GO35" i="22" s="1"/>
  <c r="CZ35" i="22"/>
  <c r="ED35" i="22" s="1"/>
  <c r="FH35" i="22" s="1"/>
  <c r="GL35" i="22" s="1"/>
  <c r="CQ35" i="22"/>
  <c r="DU35" i="22" s="1"/>
  <c r="EY35" i="22" s="1"/>
  <c r="GC35" i="22" s="1"/>
  <c r="GM40" i="22"/>
  <c r="CR6" i="22"/>
  <c r="DV6" i="22" s="1"/>
  <c r="EZ6" i="22" s="1"/>
  <c r="GD6" i="22" s="1"/>
  <c r="DB6" i="22"/>
  <c r="EF6" i="22" s="1"/>
  <c r="FJ6" i="22" s="1"/>
  <c r="GN6" i="22" s="1"/>
  <c r="CK6" i="22"/>
  <c r="DO6" i="22" s="1"/>
  <c r="ES6" i="22" s="1"/>
  <c r="FW6" i="22" s="1"/>
  <c r="CI6" i="22"/>
  <c r="DM6" i="22" s="1"/>
  <c r="EQ6" i="22" s="1"/>
  <c r="FU6" i="22" s="1"/>
  <c r="CO6" i="22"/>
  <c r="DS6" i="22" s="1"/>
  <c r="EW6" i="22" s="1"/>
  <c r="GA6" i="22" s="1"/>
  <c r="CM6" i="22"/>
  <c r="DQ6" i="22" s="1"/>
  <c r="EU6" i="22" s="1"/>
  <c r="FY6" i="22" s="1"/>
  <c r="CS6" i="22"/>
  <c r="DW6" i="22" s="1"/>
  <c r="FA6" i="22" s="1"/>
  <c r="GE6" i="22" s="1"/>
  <c r="DB49" i="21"/>
  <c r="EF49" i="21" s="1"/>
  <c r="FJ49" i="21" s="1"/>
  <c r="GN49" i="21" s="1"/>
  <c r="CL49" i="21"/>
  <c r="DP49" i="21" s="1"/>
  <c r="ET49" i="21" s="1"/>
  <c r="FX49" i="21" s="1"/>
  <c r="CS47" i="21"/>
  <c r="DW47" i="21" s="1"/>
  <c r="FA47" i="21" s="1"/>
  <c r="GE47" i="21" s="1"/>
  <c r="CI6" i="34"/>
  <c r="DM6" i="34" s="1"/>
  <c r="EQ6" i="34" s="1"/>
  <c r="FU6" i="34" s="1"/>
  <c r="CU6" i="34"/>
  <c r="DY6" i="34" s="1"/>
  <c r="FC6" i="34" s="1"/>
  <c r="GG6" i="34" s="1"/>
  <c r="DI6" i="34"/>
  <c r="EM6" i="34" s="1"/>
  <c r="FQ6" i="34" s="1"/>
  <c r="GU6" i="34" s="1"/>
  <c r="CZ6" i="34"/>
  <c r="ED6" i="34" s="1"/>
  <c r="FH6" i="34" s="1"/>
  <c r="GL6" i="34" s="1"/>
  <c r="CJ6" i="34"/>
  <c r="DN6" i="34" s="1"/>
  <c r="ER6" i="34" s="1"/>
  <c r="FV6" i="34" s="1"/>
  <c r="CX6" i="34"/>
  <c r="EB6" i="34" s="1"/>
  <c r="FF6" i="34" s="1"/>
  <c r="GJ6" i="34" s="1"/>
  <c r="DB6" i="34"/>
  <c r="EF6" i="34" s="1"/>
  <c r="FJ6" i="34" s="1"/>
  <c r="GN6" i="34" s="1"/>
  <c r="CT10" i="34"/>
  <c r="DX10" i="34" s="1"/>
  <c r="FB10" i="34" s="1"/>
  <c r="CR10" i="34"/>
  <c r="DV10" i="34" s="1"/>
  <c r="EZ10" i="34" s="1"/>
  <c r="DH10" i="34"/>
  <c r="EL10" i="34" s="1"/>
  <c r="FP10" i="34" s="1"/>
  <c r="DA10" i="34"/>
  <c r="EE10" i="34" s="1"/>
  <c r="FI10" i="34" s="1"/>
  <c r="CL10" i="34"/>
  <c r="DP10" i="34" s="1"/>
  <c r="ET10" i="34" s="1"/>
  <c r="CX10" i="34"/>
  <c r="EB10" i="34" s="1"/>
  <c r="FF10" i="34" s="1"/>
  <c r="DB10" i="34"/>
  <c r="EF10" i="34" s="1"/>
  <c r="FJ10" i="34" s="1"/>
  <c r="CR34" i="21"/>
  <c r="DV34" i="21" s="1"/>
  <c r="EZ34" i="21" s="1"/>
  <c r="GD34" i="21" s="1"/>
  <c r="CQ34" i="21"/>
  <c r="DU34" i="21" s="1"/>
  <c r="EY34" i="21" s="1"/>
  <c r="GC34" i="21" s="1"/>
  <c r="CT34" i="21"/>
  <c r="DX34" i="21" s="1"/>
  <c r="FB34" i="21" s="1"/>
  <c r="GF34" i="21" s="1"/>
  <c r="DB34" i="21"/>
  <c r="EF34" i="21" s="1"/>
  <c r="FJ34" i="21" s="1"/>
  <c r="GN34" i="21" s="1"/>
  <c r="DD34" i="21"/>
  <c r="EH34" i="21" s="1"/>
  <c r="FL34" i="21" s="1"/>
  <c r="GP34" i="21" s="1"/>
  <c r="CZ34" i="21"/>
  <c r="ED34" i="21" s="1"/>
  <c r="FH34" i="21" s="1"/>
  <c r="GL34" i="21" s="1"/>
  <c r="CP34" i="21"/>
  <c r="DT34" i="21" s="1"/>
  <c r="EX34" i="21" s="1"/>
  <c r="GB34" i="21" s="1"/>
  <c r="GI16" i="21"/>
  <c r="GH16" i="21"/>
  <c r="DK46" i="21"/>
  <c r="EO46" i="21" s="1"/>
  <c r="FS46" i="21" s="1"/>
  <c r="GW46" i="21" s="1"/>
  <c r="DD46" i="21"/>
  <c r="EH46" i="21" s="1"/>
  <c r="FL46" i="21" s="1"/>
  <c r="GP46" i="21" s="1"/>
  <c r="CV46" i="21"/>
  <c r="DZ46" i="21" s="1"/>
  <c r="FD46" i="21" s="1"/>
  <c r="GH46" i="21" s="1"/>
  <c r="DE46" i="21"/>
  <c r="EI46" i="21" s="1"/>
  <c r="FM46" i="21" s="1"/>
  <c r="GQ46" i="21" s="1"/>
  <c r="DC46" i="21"/>
  <c r="EG46" i="21" s="1"/>
  <c r="FK46" i="21" s="1"/>
  <c r="GO46" i="21" s="1"/>
  <c r="CX46" i="21"/>
  <c r="EB46" i="21" s="1"/>
  <c r="FF46" i="21" s="1"/>
  <c r="GJ46" i="21" s="1"/>
  <c r="CO46" i="21"/>
  <c r="DS46" i="21" s="1"/>
  <c r="EW46" i="21" s="1"/>
  <c r="GA46" i="21" s="1"/>
  <c r="GM13" i="21"/>
  <c r="GH13" i="21"/>
  <c r="GR13" i="21"/>
  <c r="GD13" i="21"/>
  <c r="GF13" i="21"/>
  <c r="GK13" i="21"/>
  <c r="BE39" i="11"/>
  <c r="AX39" i="11"/>
  <c r="BH39" i="11"/>
  <c r="BR39" i="11"/>
  <c r="BQ39" i="11"/>
  <c r="BM39" i="11"/>
  <c r="AR39" i="11"/>
  <c r="AY39" i="11"/>
  <c r="BK39" i="11"/>
  <c r="DJ34" i="11"/>
  <c r="EN34" i="11" s="1"/>
  <c r="FR34" i="11" s="1"/>
  <c r="GV34" i="11" s="1"/>
  <c r="BJ39" i="11"/>
  <c r="AT39" i="11"/>
  <c r="AS39" i="11"/>
  <c r="AW39" i="11"/>
  <c r="BD39" i="11"/>
  <c r="AV39" i="11"/>
  <c r="BA39" i="11"/>
  <c r="BC39" i="11"/>
  <c r="CR34" i="11"/>
  <c r="DV34" i="11" s="1"/>
  <c r="EZ34" i="11" s="1"/>
  <c r="GD34" i="11" s="1"/>
  <c r="CN34" i="11"/>
  <c r="DR34" i="11" s="1"/>
  <c r="EV34" i="11" s="1"/>
  <c r="FZ34" i="11" s="1"/>
  <c r="CO34" i="11"/>
  <c r="DS34" i="11" s="1"/>
  <c r="EW34" i="11" s="1"/>
  <c r="GA34" i="11" s="1"/>
  <c r="DD34" i="11"/>
  <c r="EH34" i="11" s="1"/>
  <c r="FL34" i="11" s="1"/>
  <c r="GP34" i="11" s="1"/>
  <c r="CV33" i="11"/>
  <c r="DZ33" i="11" s="1"/>
  <c r="FD33" i="11" s="1"/>
  <c r="GH33" i="11" s="1"/>
  <c r="CT33" i="11"/>
  <c r="DX33" i="11" s="1"/>
  <c r="FB33" i="11" s="1"/>
  <c r="GF33" i="11" s="1"/>
  <c r="DK33" i="11"/>
  <c r="EO33" i="11" s="1"/>
  <c r="FS33" i="11" s="1"/>
  <c r="GW33" i="11" s="1"/>
  <c r="DH34" i="11"/>
  <c r="EL34" i="11" s="1"/>
  <c r="FP34" i="11" s="1"/>
  <c r="GT34" i="11" s="1"/>
  <c r="DI33" i="11"/>
  <c r="EM33" i="11" s="1"/>
  <c r="FQ33" i="11" s="1"/>
  <c r="GU33" i="11" s="1"/>
  <c r="DF33" i="11"/>
  <c r="EJ33" i="11" s="1"/>
  <c r="FN33" i="11" s="1"/>
  <c r="GR33" i="11" s="1"/>
  <c r="CP33" i="11"/>
  <c r="DT33" i="11" s="1"/>
  <c r="EX33" i="11" s="1"/>
  <c r="GB33" i="11" s="1"/>
  <c r="BT39" i="11"/>
  <c r="BG39" i="11"/>
  <c r="BO39" i="11"/>
  <c r="AU39" i="11"/>
  <c r="BF39" i="11"/>
  <c r="BL39" i="11"/>
  <c r="CQ33" i="11"/>
  <c r="DU33" i="11" s="1"/>
  <c r="EY33" i="11" s="1"/>
  <c r="GC33" i="11" s="1"/>
  <c r="BP39" i="11"/>
  <c r="DJ32" i="11"/>
  <c r="EN32" i="11" s="1"/>
  <c r="FR32" i="11" s="1"/>
  <c r="GV32" i="11" s="1"/>
  <c r="BS39" i="11"/>
  <c r="BI39" i="11"/>
  <c r="AZ39" i="11"/>
  <c r="BB39" i="11"/>
  <c r="BN39" i="11"/>
  <c r="DK38" i="11"/>
  <c r="EO38" i="11" s="1"/>
  <c r="FS38" i="11" s="1"/>
  <c r="GW38" i="11" s="1"/>
  <c r="CY32" i="11"/>
  <c r="EC32" i="11" s="1"/>
  <c r="FG32" i="11" s="1"/>
  <c r="GK32" i="11" s="1"/>
  <c r="DD33" i="11"/>
  <c r="EH33" i="11" s="1"/>
  <c r="FL33" i="11" s="1"/>
  <c r="GP33" i="11" s="1"/>
  <c r="CJ34" i="11"/>
  <c r="DN34" i="11" s="1"/>
  <c r="ER34" i="11" s="1"/>
  <c r="FV34" i="11" s="1"/>
  <c r="DG34" i="11"/>
  <c r="EK34" i="11" s="1"/>
  <c r="FO34" i="11" s="1"/>
  <c r="GS34" i="11" s="1"/>
  <c r="DK34" i="11"/>
  <c r="EO34" i="11" s="1"/>
  <c r="FS34" i="11" s="1"/>
  <c r="GW34" i="11" s="1"/>
  <c r="CS34" i="11"/>
  <c r="DW34" i="11" s="1"/>
  <c r="FA34" i="11" s="1"/>
  <c r="GE34" i="11" s="1"/>
  <c r="CI34" i="11"/>
  <c r="DM34" i="11" s="1"/>
  <c r="EQ34" i="11" s="1"/>
  <c r="FU34" i="11" s="1"/>
  <c r="CW34" i="11"/>
  <c r="EA34" i="11" s="1"/>
  <c r="FE34" i="11" s="1"/>
  <c r="GI34" i="11" s="1"/>
  <c r="CY34" i="11"/>
  <c r="EC34" i="11" s="1"/>
  <c r="FG34" i="11" s="1"/>
  <c r="GK34" i="11" s="1"/>
  <c r="CK34" i="11"/>
  <c r="DO34" i="11" s="1"/>
  <c r="ES34" i="11" s="1"/>
  <c r="FW34" i="11" s="1"/>
  <c r="FQ41" i="11"/>
  <c r="GU41" i="11" s="1"/>
  <c r="DF34" i="11"/>
  <c r="EJ34" i="11" s="1"/>
  <c r="FN34" i="11" s="1"/>
  <c r="GR34" i="11" s="1"/>
  <c r="CN32" i="11"/>
  <c r="DR32" i="11" s="1"/>
  <c r="EV32" i="11" s="1"/>
  <c r="FZ32" i="11" s="1"/>
  <c r="DE32" i="11"/>
  <c r="EI32" i="11" s="1"/>
  <c r="FM32" i="11" s="1"/>
  <c r="GQ32" i="11" s="1"/>
  <c r="CX32" i="11"/>
  <c r="EB32" i="11" s="1"/>
  <c r="FF32" i="11" s="1"/>
  <c r="GJ32" i="11" s="1"/>
  <c r="DB32" i="11"/>
  <c r="EF32" i="11" s="1"/>
  <c r="FJ32" i="11" s="1"/>
  <c r="GN32" i="11" s="1"/>
  <c r="DK32" i="11"/>
  <c r="EO32" i="11" s="1"/>
  <c r="FS32" i="11" s="1"/>
  <c r="GW32" i="11" s="1"/>
  <c r="DA32" i="11"/>
  <c r="EE32" i="11" s="1"/>
  <c r="FI32" i="11" s="1"/>
  <c r="GM32" i="11" s="1"/>
  <c r="CJ32" i="11"/>
  <c r="DN32" i="11" s="1"/>
  <c r="ER32" i="11" s="1"/>
  <c r="FV32" i="11" s="1"/>
  <c r="DC32" i="11"/>
  <c r="EG32" i="11" s="1"/>
  <c r="FK32" i="11" s="1"/>
  <c r="GO32" i="11" s="1"/>
  <c r="DH32" i="11"/>
  <c r="EL32" i="11" s="1"/>
  <c r="FP32" i="11" s="1"/>
  <c r="GT32" i="11" s="1"/>
  <c r="CP32" i="11"/>
  <c r="DT32" i="11" s="1"/>
  <c r="EX32" i="11" s="1"/>
  <c r="GB32" i="11" s="1"/>
  <c r="CV32" i="11"/>
  <c r="DZ32" i="11" s="1"/>
  <c r="FD32" i="11" s="1"/>
  <c r="GH32" i="11" s="1"/>
  <c r="CQ36" i="11"/>
  <c r="DU36" i="11" s="1"/>
  <c r="EY36" i="11" s="1"/>
  <c r="GC36" i="11" s="1"/>
  <c r="CS36" i="11"/>
  <c r="DW36" i="11" s="1"/>
  <c r="FA36" i="11" s="1"/>
  <c r="GE36" i="11" s="1"/>
  <c r="CR36" i="11"/>
  <c r="DV36" i="11" s="1"/>
  <c r="EZ36" i="11" s="1"/>
  <c r="GD36" i="11" s="1"/>
  <c r="CY36" i="11"/>
  <c r="EC36" i="11" s="1"/>
  <c r="FG36" i="11" s="1"/>
  <c r="GK36" i="11" s="1"/>
  <c r="CY37" i="11"/>
  <c r="CI37" i="11"/>
  <c r="DM37" i="11" s="1"/>
  <c r="EQ37" i="11" s="1"/>
  <c r="CP37" i="11"/>
  <c r="CY35" i="11"/>
  <c r="EC35" i="11" s="1"/>
  <c r="FG35" i="11" s="1"/>
  <c r="GK35" i="11" s="1"/>
  <c r="CR35" i="11"/>
  <c r="DV35" i="11" s="1"/>
  <c r="EZ35" i="11" s="1"/>
  <c r="GD35" i="11" s="1"/>
  <c r="DC35" i="11"/>
  <c r="EG35" i="11" s="1"/>
  <c r="FK35" i="11" s="1"/>
  <c r="GO35" i="11" s="1"/>
  <c r="CP35" i="11"/>
  <c r="DT35" i="11" s="1"/>
  <c r="EX35" i="11" s="1"/>
  <c r="GB35" i="11" s="1"/>
  <c r="CQ38" i="11"/>
  <c r="DU38" i="11" s="1"/>
  <c r="EY38" i="11" s="1"/>
  <c r="GC38" i="11" s="1"/>
  <c r="DG38" i="11"/>
  <c r="EK38" i="11" s="1"/>
  <c r="FO38" i="11" s="1"/>
  <c r="GS38" i="11" s="1"/>
  <c r="DC38" i="11"/>
  <c r="EG38" i="11" s="1"/>
  <c r="FK38" i="11" s="1"/>
  <c r="GO38" i="11" s="1"/>
  <c r="CX38" i="11"/>
  <c r="EB38" i="11" s="1"/>
  <c r="FF38" i="11" s="1"/>
  <c r="GJ38" i="11" s="1"/>
  <c r="CI38" i="11"/>
  <c r="DM38" i="11" s="1"/>
  <c r="EQ38" i="11" s="1"/>
  <c r="FU38" i="11" s="1"/>
  <c r="FK39" i="11"/>
  <c r="FR39" i="11"/>
  <c r="ES39" i="11"/>
  <c r="FF39" i="11"/>
  <c r="FC39" i="11"/>
  <c r="EU39" i="11"/>
  <c r="FS39" i="11"/>
  <c r="FD39" i="11"/>
  <c r="EV39" i="11"/>
  <c r="FH39" i="11"/>
  <c r="ET39" i="11"/>
  <c r="EX39" i="11"/>
  <c r="FO39" i="11"/>
  <c r="FN39" i="11"/>
  <c r="FI39" i="11"/>
  <c r="FQ39" i="11"/>
  <c r="FM39" i="11"/>
  <c r="EW39" i="11"/>
  <c r="FJ39" i="11"/>
  <c r="FG39" i="11"/>
  <c r="FL39" i="11"/>
  <c r="FB39" i="11"/>
  <c r="FP39" i="11"/>
  <c r="EZ39" i="11"/>
  <c r="EQ39" i="11"/>
  <c r="FA39" i="11"/>
  <c r="ER39" i="11"/>
  <c r="FE39" i="11"/>
  <c r="EY39" i="11"/>
  <c r="CT36" i="11"/>
  <c r="DX36" i="11" s="1"/>
  <c r="FB36" i="11" s="1"/>
  <c r="GF36" i="11" s="1"/>
  <c r="CV36" i="11"/>
  <c r="DZ36" i="11" s="1"/>
  <c r="FD36" i="11" s="1"/>
  <c r="GH36" i="11" s="1"/>
  <c r="CU36" i="11"/>
  <c r="DY36" i="11" s="1"/>
  <c r="FC36" i="11" s="1"/>
  <c r="GG36" i="11" s="1"/>
  <c r="CI36" i="11"/>
  <c r="DM36" i="11" s="1"/>
  <c r="EQ36" i="11" s="1"/>
  <c r="FU36" i="11" s="1"/>
  <c r="CO37" i="11"/>
  <c r="DA37" i="11"/>
  <c r="DC37" i="11"/>
  <c r="CX37" i="11"/>
  <c r="CW35" i="11"/>
  <c r="EA35" i="11" s="1"/>
  <c r="FE35" i="11" s="1"/>
  <c r="GI35" i="11" s="1"/>
  <c r="CU35" i="11"/>
  <c r="DY35" i="11" s="1"/>
  <c r="FC35" i="11" s="1"/>
  <c r="GG35" i="11" s="1"/>
  <c r="DF35" i="11"/>
  <c r="EJ35" i="11" s="1"/>
  <c r="FN35" i="11" s="1"/>
  <c r="GR35" i="11" s="1"/>
  <c r="DI38" i="11"/>
  <c r="EM38" i="11" s="1"/>
  <c r="FQ38" i="11" s="1"/>
  <c r="GU38" i="11" s="1"/>
  <c r="CO38" i="11"/>
  <c r="DS38" i="11" s="1"/>
  <c r="EW38" i="11" s="1"/>
  <c r="GA38" i="11" s="1"/>
  <c r="CM38" i="11"/>
  <c r="DQ38" i="11" s="1"/>
  <c r="EU38" i="11" s="1"/>
  <c r="FY38" i="11" s="1"/>
  <c r="DH33" i="11"/>
  <c r="EL33" i="11" s="1"/>
  <c r="FP33" i="11" s="1"/>
  <c r="GT33" i="11" s="1"/>
  <c r="CU33" i="11"/>
  <c r="DY33" i="11" s="1"/>
  <c r="FC33" i="11" s="1"/>
  <c r="GG33" i="11" s="1"/>
  <c r="DJ33" i="11"/>
  <c r="EN33" i="11" s="1"/>
  <c r="FR33" i="11" s="1"/>
  <c r="GV33" i="11" s="1"/>
  <c r="DB33" i="11"/>
  <c r="EF33" i="11" s="1"/>
  <c r="FJ33" i="11" s="1"/>
  <c r="GN33" i="11" s="1"/>
  <c r="DE33" i="11"/>
  <c r="EI33" i="11" s="1"/>
  <c r="FM33" i="11" s="1"/>
  <c r="GQ33" i="11" s="1"/>
  <c r="DG33" i="11"/>
  <c r="EK33" i="11" s="1"/>
  <c r="FO33" i="11" s="1"/>
  <c r="GS33" i="11" s="1"/>
  <c r="DA33" i="11"/>
  <c r="EE33" i="11" s="1"/>
  <c r="FI33" i="11" s="1"/>
  <c r="GM33" i="11" s="1"/>
  <c r="DG36" i="11"/>
  <c r="EK36" i="11" s="1"/>
  <c r="FO36" i="11" s="1"/>
  <c r="GS36" i="11" s="1"/>
  <c r="DH36" i="11"/>
  <c r="EL36" i="11" s="1"/>
  <c r="FP36" i="11" s="1"/>
  <c r="GT36" i="11" s="1"/>
  <c r="CP36" i="11"/>
  <c r="DT36" i="11" s="1"/>
  <c r="EX36" i="11" s="1"/>
  <c r="GB36" i="11" s="1"/>
  <c r="DA36" i="11"/>
  <c r="EE36" i="11" s="1"/>
  <c r="FI36" i="11" s="1"/>
  <c r="GM36" i="11" s="1"/>
  <c r="CL36" i="11"/>
  <c r="DP36" i="11" s="1"/>
  <c r="ET36" i="11" s="1"/>
  <c r="FX36" i="11" s="1"/>
  <c r="DC36" i="11"/>
  <c r="EG36" i="11" s="1"/>
  <c r="FK36" i="11" s="1"/>
  <c r="GO36" i="11" s="1"/>
  <c r="DE36" i="11"/>
  <c r="EI36" i="11" s="1"/>
  <c r="FM36" i="11" s="1"/>
  <c r="GQ36" i="11" s="1"/>
  <c r="DH37" i="11"/>
  <c r="CZ37" i="11"/>
  <c r="CR37" i="11"/>
  <c r="CK37" i="11"/>
  <c r="DK37" i="11"/>
  <c r="CM37" i="11"/>
  <c r="CL37" i="11"/>
  <c r="DI37" i="11"/>
  <c r="DF32" i="11"/>
  <c r="EJ32" i="11" s="1"/>
  <c r="FN32" i="11" s="1"/>
  <c r="GR32" i="11" s="1"/>
  <c r="CM32" i="11"/>
  <c r="DQ32" i="11" s="1"/>
  <c r="EU32" i="11" s="1"/>
  <c r="FY32" i="11" s="1"/>
  <c r="CK32" i="11"/>
  <c r="DO32" i="11" s="1"/>
  <c r="ES32" i="11" s="1"/>
  <c r="FW32" i="11" s="1"/>
  <c r="DD32" i="11"/>
  <c r="EH32" i="11" s="1"/>
  <c r="FL32" i="11" s="1"/>
  <c r="GP32" i="11" s="1"/>
  <c r="CU32" i="11"/>
  <c r="DY32" i="11" s="1"/>
  <c r="FC32" i="11" s="1"/>
  <c r="GG32" i="11" s="1"/>
  <c r="CS32" i="11"/>
  <c r="DW32" i="11" s="1"/>
  <c r="FA32" i="11" s="1"/>
  <c r="GE32" i="11" s="1"/>
  <c r="CQ32" i="11"/>
  <c r="DU32" i="11" s="1"/>
  <c r="EY32" i="11" s="1"/>
  <c r="GC32" i="11" s="1"/>
  <c r="DE34" i="11"/>
  <c r="EI34" i="11" s="1"/>
  <c r="FM34" i="11" s="1"/>
  <c r="GQ34" i="11" s="1"/>
  <c r="CL34" i="11"/>
  <c r="DP34" i="11" s="1"/>
  <c r="ET34" i="11" s="1"/>
  <c r="FX34" i="11" s="1"/>
  <c r="CV34" i="11"/>
  <c r="DZ34" i="11" s="1"/>
  <c r="FD34" i="11" s="1"/>
  <c r="GH34" i="11" s="1"/>
  <c r="CT34" i="11"/>
  <c r="DX34" i="11" s="1"/>
  <c r="FB34" i="11" s="1"/>
  <c r="GF34" i="11" s="1"/>
  <c r="CP34" i="11"/>
  <c r="DT34" i="11" s="1"/>
  <c r="EX34" i="11" s="1"/>
  <c r="GB34" i="11" s="1"/>
  <c r="CM34" i="11"/>
  <c r="DQ34" i="11" s="1"/>
  <c r="EU34" i="11" s="1"/>
  <c r="FY34" i="11" s="1"/>
  <c r="CU34" i="11"/>
  <c r="DY34" i="11" s="1"/>
  <c r="FC34" i="11" s="1"/>
  <c r="GG34" i="11" s="1"/>
  <c r="DK35" i="11"/>
  <c r="EO35" i="11" s="1"/>
  <c r="FS35" i="11" s="1"/>
  <c r="GW35" i="11" s="1"/>
  <c r="CQ35" i="11"/>
  <c r="DU35" i="11" s="1"/>
  <c r="EY35" i="11" s="1"/>
  <c r="GC35" i="11" s="1"/>
  <c r="DJ35" i="11"/>
  <c r="EN35" i="11" s="1"/>
  <c r="FR35" i="11" s="1"/>
  <c r="GV35" i="11" s="1"/>
  <c r="CT35" i="11"/>
  <c r="DX35" i="11" s="1"/>
  <c r="FB35" i="11" s="1"/>
  <c r="GF35" i="11" s="1"/>
  <c r="CL35" i="11"/>
  <c r="DP35" i="11" s="1"/>
  <c r="ET35" i="11" s="1"/>
  <c r="FX35" i="11" s="1"/>
  <c r="DH35" i="11"/>
  <c r="EL35" i="11" s="1"/>
  <c r="FP35" i="11" s="1"/>
  <c r="GT35" i="11" s="1"/>
  <c r="DI35" i="11"/>
  <c r="EM35" i="11" s="1"/>
  <c r="FQ35" i="11" s="1"/>
  <c r="GU35" i="11" s="1"/>
  <c r="CV38" i="11"/>
  <c r="DZ38" i="11" s="1"/>
  <c r="FD38" i="11" s="1"/>
  <c r="GH38" i="11" s="1"/>
  <c r="CK38" i="11"/>
  <c r="DO38" i="11" s="1"/>
  <c r="ES38" i="11" s="1"/>
  <c r="FW38" i="11" s="1"/>
  <c r="DF38" i="11"/>
  <c r="EJ38" i="11" s="1"/>
  <c r="FN38" i="11" s="1"/>
  <c r="GR38" i="11" s="1"/>
  <c r="CP38" i="11"/>
  <c r="DT38" i="11" s="1"/>
  <c r="EX38" i="11" s="1"/>
  <c r="GB38" i="11" s="1"/>
  <c r="DA38" i="11"/>
  <c r="EE38" i="11" s="1"/>
  <c r="FI38" i="11" s="1"/>
  <c r="GM38" i="11" s="1"/>
  <c r="CZ38" i="11"/>
  <c r="ED38" i="11" s="1"/>
  <c r="FH38" i="11" s="1"/>
  <c r="GL38" i="11" s="1"/>
  <c r="DD38" i="11"/>
  <c r="EH38" i="11" s="1"/>
  <c r="FL38" i="11" s="1"/>
  <c r="GP38" i="11" s="1"/>
  <c r="DI36" i="11"/>
  <c r="EM36" i="11" s="1"/>
  <c r="FQ36" i="11" s="1"/>
  <c r="GU36" i="11" s="1"/>
  <c r="CZ36" i="11"/>
  <c r="ED36" i="11" s="1"/>
  <c r="FH36" i="11" s="1"/>
  <c r="GL36" i="11" s="1"/>
  <c r="CN36" i="11"/>
  <c r="DR36" i="11" s="1"/>
  <c r="EV36" i="11" s="1"/>
  <c r="FZ36" i="11" s="1"/>
  <c r="CO36" i="11"/>
  <c r="DS36" i="11" s="1"/>
  <c r="EW36" i="11" s="1"/>
  <c r="GA36" i="11" s="1"/>
  <c r="DE37" i="11"/>
  <c r="CN37" i="11"/>
  <c r="CQ37" i="11"/>
  <c r="CT37" i="11"/>
  <c r="CV35" i="11"/>
  <c r="DZ35" i="11" s="1"/>
  <c r="FD35" i="11" s="1"/>
  <c r="GH35" i="11" s="1"/>
  <c r="CK35" i="11"/>
  <c r="DO35" i="11" s="1"/>
  <c r="ES35" i="11" s="1"/>
  <c r="FW35" i="11" s="1"/>
  <c r="CI35" i="11"/>
  <c r="DM35" i="11" s="1"/>
  <c r="EQ35" i="11" s="1"/>
  <c r="FU35" i="11" s="1"/>
  <c r="CU38" i="11"/>
  <c r="DY38" i="11" s="1"/>
  <c r="FC38" i="11" s="1"/>
  <c r="GG38" i="11" s="1"/>
  <c r="DB38" i="11"/>
  <c r="EF38" i="11" s="1"/>
  <c r="FJ38" i="11" s="1"/>
  <c r="GN38" i="11" s="1"/>
  <c r="FD40" i="11"/>
  <c r="GH40" i="11" s="1"/>
  <c r="FB40" i="11"/>
  <c r="GF40" i="11" s="1"/>
  <c r="EU40" i="11"/>
  <c r="FY40" i="11" s="1"/>
  <c r="FL40" i="11"/>
  <c r="GP40" i="11" s="1"/>
  <c r="FG40" i="11"/>
  <c r="GK40" i="11" s="1"/>
  <c r="EV40" i="11"/>
  <c r="FZ40" i="11" s="1"/>
  <c r="FH40" i="11"/>
  <c r="GL40" i="11" s="1"/>
  <c r="FO40" i="11"/>
  <c r="GS40" i="11" s="1"/>
  <c r="ER40" i="11"/>
  <c r="FV40" i="11" s="1"/>
  <c r="FK40" i="11"/>
  <c r="GO40" i="11" s="1"/>
  <c r="ET40" i="11"/>
  <c r="FX40" i="11" s="1"/>
  <c r="EQ40" i="11"/>
  <c r="FU40" i="11" s="1"/>
  <c r="FM40" i="11"/>
  <c r="GQ40" i="11" s="1"/>
  <c r="FQ40" i="11"/>
  <c r="GU40" i="11" s="1"/>
  <c r="ES40" i="11"/>
  <c r="FW40" i="11" s="1"/>
  <c r="EY40" i="11"/>
  <c r="GC40" i="11" s="1"/>
  <c r="FP40" i="11"/>
  <c r="GT40" i="11" s="1"/>
  <c r="EZ40" i="11"/>
  <c r="GD40" i="11" s="1"/>
  <c r="FE40" i="11"/>
  <c r="GI40" i="11" s="1"/>
  <c r="FN40" i="11"/>
  <c r="GR40" i="11" s="1"/>
  <c r="FS40" i="11"/>
  <c r="GW40" i="11" s="1"/>
  <c r="FR40" i="11"/>
  <c r="GV40" i="11" s="1"/>
  <c r="FA40" i="11"/>
  <c r="GE40" i="11" s="1"/>
  <c r="FI40" i="11"/>
  <c r="GM40" i="11" s="1"/>
  <c r="FF40" i="11"/>
  <c r="GJ40" i="11" s="1"/>
  <c r="FJ40" i="11"/>
  <c r="GN40" i="11" s="1"/>
  <c r="FC40" i="11"/>
  <c r="GG40" i="11" s="1"/>
  <c r="EW40" i="11"/>
  <c r="GA40" i="11" s="1"/>
  <c r="EX40" i="11"/>
  <c r="GB40" i="11" s="1"/>
  <c r="CJ36" i="11"/>
  <c r="DN36" i="11" s="1"/>
  <c r="ER36" i="11" s="1"/>
  <c r="FV36" i="11" s="1"/>
  <c r="DK36" i="11"/>
  <c r="EO36" i="11" s="1"/>
  <c r="FS36" i="11" s="1"/>
  <c r="GW36" i="11" s="1"/>
  <c r="DD36" i="11"/>
  <c r="EH36" i="11" s="1"/>
  <c r="FL36" i="11" s="1"/>
  <c r="GP36" i="11" s="1"/>
  <c r="CK36" i="11"/>
  <c r="DO36" i="11" s="1"/>
  <c r="ES36" i="11" s="1"/>
  <c r="FW36" i="11" s="1"/>
  <c r="CW37" i="11"/>
  <c r="CU37" i="11"/>
  <c r="DJ37" i="11"/>
  <c r="DG32" i="11"/>
  <c r="EK32" i="11" s="1"/>
  <c r="FO32" i="11" s="1"/>
  <c r="GS32" i="11" s="1"/>
  <c r="DD35" i="11"/>
  <c r="EH35" i="11" s="1"/>
  <c r="FL35" i="11" s="1"/>
  <c r="GP35" i="11" s="1"/>
  <c r="DE35" i="11"/>
  <c r="EI35" i="11" s="1"/>
  <c r="FM35" i="11" s="1"/>
  <c r="GQ35" i="11" s="1"/>
  <c r="CJ35" i="11"/>
  <c r="DN35" i="11" s="1"/>
  <c r="ER35" i="11" s="1"/>
  <c r="FV35" i="11" s="1"/>
  <c r="CM35" i="11"/>
  <c r="DQ35" i="11" s="1"/>
  <c r="EU35" i="11" s="1"/>
  <c r="FY35" i="11" s="1"/>
  <c r="CT38" i="11"/>
  <c r="DX38" i="11" s="1"/>
  <c r="FB38" i="11" s="1"/>
  <c r="GF38" i="11" s="1"/>
  <c r="CS38" i="11"/>
  <c r="DW38" i="11" s="1"/>
  <c r="FA38" i="11" s="1"/>
  <c r="GE38" i="11" s="1"/>
  <c r="CY38" i="11"/>
  <c r="EC38" i="11" s="1"/>
  <c r="FG38" i="11" s="1"/>
  <c r="GK38" i="11" s="1"/>
  <c r="CJ38" i="11"/>
  <c r="DN38" i="11" s="1"/>
  <c r="ER38" i="11" s="1"/>
  <c r="FV38" i="11" s="1"/>
  <c r="CN38" i="11"/>
  <c r="DR38" i="11" s="1"/>
  <c r="EV38" i="11" s="1"/>
  <c r="FZ38" i="11" s="1"/>
  <c r="H47" i="11"/>
  <c r="H45" i="11"/>
  <c r="I45" i="11" s="1"/>
  <c r="H49" i="11"/>
  <c r="H46" i="11"/>
  <c r="H44" i="11"/>
  <c r="I44" i="11" s="1"/>
  <c r="H48" i="11"/>
  <c r="DC33" i="11"/>
  <c r="EG33" i="11" s="1"/>
  <c r="FK33" i="11" s="1"/>
  <c r="GO33" i="11" s="1"/>
  <c r="CJ33" i="11"/>
  <c r="DN33" i="11" s="1"/>
  <c r="ER33" i="11" s="1"/>
  <c r="FV33" i="11" s="1"/>
  <c r="CX33" i="11"/>
  <c r="EB33" i="11" s="1"/>
  <c r="FF33" i="11" s="1"/>
  <c r="GJ33" i="11" s="1"/>
  <c r="CZ33" i="11"/>
  <c r="ED33" i="11" s="1"/>
  <c r="FH33" i="11" s="1"/>
  <c r="GL33" i="11" s="1"/>
  <c r="CN33" i="11"/>
  <c r="DR33" i="11" s="1"/>
  <c r="EV33" i="11" s="1"/>
  <c r="FZ33" i="11" s="1"/>
  <c r="CS33" i="11"/>
  <c r="DW33" i="11" s="1"/>
  <c r="FA33" i="11" s="1"/>
  <c r="GE33" i="11" s="1"/>
  <c r="CO33" i="11"/>
  <c r="DS33" i="11" s="1"/>
  <c r="EW33" i="11" s="1"/>
  <c r="GA33" i="11" s="1"/>
  <c r="CY33" i="11"/>
  <c r="EC33" i="11" s="1"/>
  <c r="FG33" i="11" s="1"/>
  <c r="GK33" i="11" s="1"/>
  <c r="DF36" i="11"/>
  <c r="EJ36" i="11" s="1"/>
  <c r="FN36" i="11" s="1"/>
  <c r="GR36" i="11" s="1"/>
  <c r="DJ36" i="11"/>
  <c r="EN36" i="11" s="1"/>
  <c r="FR36" i="11" s="1"/>
  <c r="GV36" i="11" s="1"/>
  <c r="CX36" i="11"/>
  <c r="EB36" i="11" s="1"/>
  <c r="FF36" i="11" s="1"/>
  <c r="GJ36" i="11" s="1"/>
  <c r="DB36" i="11"/>
  <c r="EF36" i="11" s="1"/>
  <c r="FJ36" i="11" s="1"/>
  <c r="GN36" i="11" s="1"/>
  <c r="CM36" i="11"/>
  <c r="DQ36" i="11" s="1"/>
  <c r="EU36" i="11" s="1"/>
  <c r="FY36" i="11" s="1"/>
  <c r="CW36" i="11"/>
  <c r="EA36" i="11" s="1"/>
  <c r="FE36" i="11" s="1"/>
  <c r="GI36" i="11" s="1"/>
  <c r="CS37" i="11"/>
  <c r="CJ37" i="11"/>
  <c r="DD37" i="11"/>
  <c r="CV37" i="11"/>
  <c r="DG37" i="11"/>
  <c r="DF37" i="11"/>
  <c r="DB37" i="11"/>
  <c r="CZ32" i="11"/>
  <c r="ED32" i="11" s="1"/>
  <c r="FH32" i="11" s="1"/>
  <c r="GL32" i="11" s="1"/>
  <c r="CW32" i="11"/>
  <c r="EA32" i="11" s="1"/>
  <c r="FE32" i="11" s="1"/>
  <c r="GI32" i="11" s="1"/>
  <c r="CL32" i="11"/>
  <c r="DP32" i="11" s="1"/>
  <c r="ET32" i="11" s="1"/>
  <c r="FX32" i="11" s="1"/>
  <c r="CO32" i="11"/>
  <c r="DS32" i="11" s="1"/>
  <c r="EW32" i="11" s="1"/>
  <c r="GA32" i="11" s="1"/>
  <c r="CT32" i="11"/>
  <c r="DX32" i="11" s="1"/>
  <c r="FB32" i="11" s="1"/>
  <c r="GF32" i="11" s="1"/>
  <c r="CR32" i="11"/>
  <c r="DV32" i="11" s="1"/>
  <c r="EZ32" i="11" s="1"/>
  <c r="GD32" i="11" s="1"/>
  <c r="CI32" i="11"/>
  <c r="DM32" i="11" s="1"/>
  <c r="EQ32" i="11" s="1"/>
  <c r="FU32" i="11" s="1"/>
  <c r="DI32" i="11"/>
  <c r="EM32" i="11" s="1"/>
  <c r="FQ32" i="11" s="1"/>
  <c r="GU32" i="11" s="1"/>
  <c r="DB34" i="11"/>
  <c r="EF34" i="11" s="1"/>
  <c r="FJ34" i="11" s="1"/>
  <c r="GN34" i="11" s="1"/>
  <c r="CZ34" i="11"/>
  <c r="ED34" i="11" s="1"/>
  <c r="FH34" i="11" s="1"/>
  <c r="GL34" i="11" s="1"/>
  <c r="CQ34" i="11"/>
  <c r="DU34" i="11" s="1"/>
  <c r="EY34" i="11" s="1"/>
  <c r="GC34" i="11" s="1"/>
  <c r="DC34" i="11"/>
  <c r="EG34" i="11" s="1"/>
  <c r="FK34" i="11" s="1"/>
  <c r="GO34" i="11" s="1"/>
  <c r="DA34" i="11"/>
  <c r="EE34" i="11" s="1"/>
  <c r="FI34" i="11" s="1"/>
  <c r="GM34" i="11" s="1"/>
  <c r="CX34" i="11"/>
  <c r="EB34" i="11" s="1"/>
  <c r="FF34" i="11" s="1"/>
  <c r="GJ34" i="11" s="1"/>
  <c r="DI34" i="11"/>
  <c r="EM34" i="11" s="1"/>
  <c r="FQ34" i="11" s="1"/>
  <c r="GU34" i="11" s="1"/>
  <c r="CO35" i="11"/>
  <c r="DS35" i="11" s="1"/>
  <c r="EW35" i="11" s="1"/>
  <c r="GA35" i="11" s="1"/>
  <c r="CX35" i="11"/>
  <c r="EB35" i="11" s="1"/>
  <c r="FF35" i="11" s="1"/>
  <c r="GJ35" i="11" s="1"/>
  <c r="DG35" i="11"/>
  <c r="EK35" i="11" s="1"/>
  <c r="FO35" i="11" s="1"/>
  <c r="GS35" i="11" s="1"/>
  <c r="CN35" i="11"/>
  <c r="DR35" i="11" s="1"/>
  <c r="EV35" i="11" s="1"/>
  <c r="FZ35" i="11" s="1"/>
  <c r="CS35" i="11"/>
  <c r="DW35" i="11" s="1"/>
  <c r="FA35" i="11" s="1"/>
  <c r="GE35" i="11" s="1"/>
  <c r="DB35" i="11"/>
  <c r="EF35" i="11" s="1"/>
  <c r="FJ35" i="11" s="1"/>
  <c r="GN35" i="11" s="1"/>
  <c r="CZ35" i="11"/>
  <c r="ED35" i="11" s="1"/>
  <c r="FH35" i="11" s="1"/>
  <c r="GL35" i="11" s="1"/>
  <c r="DA35" i="11"/>
  <c r="EE35" i="11" s="1"/>
  <c r="FI35" i="11" s="1"/>
  <c r="GM35" i="11" s="1"/>
  <c r="CW38" i="11"/>
  <c r="EA38" i="11" s="1"/>
  <c r="FE38" i="11" s="1"/>
  <c r="GI38" i="11" s="1"/>
  <c r="DJ38" i="11"/>
  <c r="EN38" i="11" s="1"/>
  <c r="FR38" i="11" s="1"/>
  <c r="GV38" i="11" s="1"/>
  <c r="DH38" i="11"/>
  <c r="EL38" i="11" s="1"/>
  <c r="FP38" i="11" s="1"/>
  <c r="GT38" i="11" s="1"/>
  <c r="CR38" i="11"/>
  <c r="DV38" i="11" s="1"/>
  <c r="EZ38" i="11" s="1"/>
  <c r="GD38" i="11" s="1"/>
  <c r="DE38" i="11"/>
  <c r="EI38" i="11" s="1"/>
  <c r="FM38" i="11" s="1"/>
  <c r="GQ38" i="11" s="1"/>
  <c r="CL38" i="11"/>
  <c r="DP38" i="11" s="1"/>
  <c r="ET38" i="11" s="1"/>
  <c r="FX38" i="11" s="1"/>
  <c r="O13" i="11"/>
  <c r="Q13" i="11"/>
  <c r="S13" i="11"/>
  <c r="U13" i="11"/>
  <c r="W13" i="11"/>
  <c r="Y13" i="11"/>
  <c r="AA13" i="11"/>
  <c r="AC13" i="11"/>
  <c r="AE13" i="11"/>
  <c r="AG13" i="11"/>
  <c r="AI13" i="11"/>
  <c r="AK13" i="11"/>
  <c r="AM13" i="11"/>
  <c r="AO13" i="11"/>
  <c r="P13" i="11"/>
  <c r="R13" i="11"/>
  <c r="T13" i="11"/>
  <c r="V13" i="11"/>
  <c r="X13" i="11"/>
  <c r="Z13" i="11"/>
  <c r="AB13" i="11"/>
  <c r="AD13" i="11"/>
  <c r="AF13" i="11"/>
  <c r="AH13" i="11"/>
  <c r="AJ13" i="11"/>
  <c r="AL13" i="11"/>
  <c r="AN13" i="11"/>
  <c r="AP13" i="11"/>
  <c r="N13" i="11"/>
  <c r="H17" i="11"/>
  <c r="I17" i="11" s="1"/>
  <c r="BY11" i="11"/>
  <c r="CE20" i="11"/>
  <c r="H22" i="11"/>
  <c r="H21" i="11"/>
  <c r="H19" i="11"/>
  <c r="H18" i="11"/>
  <c r="I18" i="11" s="1"/>
  <c r="H20" i="11"/>
  <c r="JD5" i="22" l="1"/>
  <c r="FO42" i="21"/>
  <c r="GS42" i="21" s="1"/>
  <c r="FA42" i="21"/>
  <c r="GE42" i="21" s="1"/>
  <c r="FI42" i="21"/>
  <c r="GM42" i="21" s="1"/>
  <c r="ES41" i="34"/>
  <c r="FD42" i="22"/>
  <c r="GH42" i="22" s="1"/>
  <c r="EW42" i="21"/>
  <c r="GA42" i="21" s="1"/>
  <c r="FL42" i="21"/>
  <c r="GP42" i="21" s="1"/>
  <c r="ER42" i="21"/>
  <c r="FV42" i="21" s="1"/>
  <c r="EZ42" i="21"/>
  <c r="GD42" i="21" s="1"/>
  <c r="FG41" i="34"/>
  <c r="FH41" i="34"/>
  <c r="FA42" i="22"/>
  <c r="GE42" i="22" s="1"/>
  <c r="FI42" i="22"/>
  <c r="GM42" i="22" s="1"/>
  <c r="FI41" i="34"/>
  <c r="FN42" i="22"/>
  <c r="GR42" i="22" s="1"/>
  <c r="EU42" i="21"/>
  <c r="FY42" i="21" s="1"/>
  <c r="FP42" i="21"/>
  <c r="GT42" i="21" s="1"/>
  <c r="FB42" i="21"/>
  <c r="GF42" i="21" s="1"/>
  <c r="FN42" i="21"/>
  <c r="GR42" i="21" s="1"/>
  <c r="FA43" i="22"/>
  <c r="GE43" i="22" s="1"/>
  <c r="FO41" i="34"/>
  <c r="EX41" i="34"/>
  <c r="FO42" i="22"/>
  <c r="GS42" i="22" s="1"/>
  <c r="FS41" i="21"/>
  <c r="GW41" i="21" s="1"/>
  <c r="FJ41" i="21"/>
  <c r="GN41" i="21" s="1"/>
  <c r="ET43" i="22"/>
  <c r="FX43" i="22" s="1"/>
  <c r="FK41" i="21"/>
  <c r="GO41" i="21" s="1"/>
  <c r="FQ43" i="22"/>
  <c r="GU43" i="22" s="1"/>
  <c r="FD41" i="21"/>
  <c r="GH41" i="21" s="1"/>
  <c r="EW41" i="34"/>
  <c r="EZ41" i="34"/>
  <c r="FC41" i="34"/>
  <c r="FC42" i="22"/>
  <c r="GG42" i="22" s="1"/>
  <c r="FB42" i="22"/>
  <c r="GF42" i="22" s="1"/>
  <c r="FS42" i="22"/>
  <c r="GW42" i="22" s="1"/>
  <c r="EV42" i="22"/>
  <c r="FZ42" i="22" s="1"/>
  <c r="ER41" i="34"/>
  <c r="EU41" i="34"/>
  <c r="FS41" i="34"/>
  <c r="FE41" i="34"/>
  <c r="EQ41" i="34"/>
  <c r="ET41" i="34"/>
  <c r="FL41" i="34"/>
  <c r="EY41" i="34"/>
  <c r="FP42" i="22"/>
  <c r="GT42" i="22" s="1"/>
  <c r="FR42" i="22"/>
  <c r="GV42" i="22" s="1"/>
  <c r="EU42" i="22"/>
  <c r="FY42" i="22" s="1"/>
  <c r="FH42" i="22"/>
  <c r="GL42" i="22" s="1"/>
  <c r="EZ42" i="22"/>
  <c r="GD42" i="22" s="1"/>
  <c r="FG42" i="22"/>
  <c r="GK42" i="22" s="1"/>
  <c r="FQ42" i="22"/>
  <c r="GU42" i="22" s="1"/>
  <c r="FC41" i="21"/>
  <c r="GG41" i="21" s="1"/>
  <c r="FK41" i="34"/>
  <c r="FB41" i="34"/>
  <c r="FQ41" i="34"/>
  <c r="FD41" i="34"/>
  <c r="FK42" i="22"/>
  <c r="GO42" i="22" s="1"/>
  <c r="FF42" i="22"/>
  <c r="GJ42" i="22" s="1"/>
  <c r="FE42" i="22"/>
  <c r="GI42" i="22" s="1"/>
  <c r="EV41" i="34"/>
  <c r="FP41" i="34"/>
  <c r="FA41" i="34"/>
  <c r="FJ41" i="34"/>
  <c r="FR41" i="34"/>
  <c r="FN41" i="34"/>
  <c r="ET42" i="22"/>
  <c r="FX42" i="22" s="1"/>
  <c r="ER42" i="22"/>
  <c r="FV42" i="22" s="1"/>
  <c r="FJ42" i="22"/>
  <c r="GN42" i="22" s="1"/>
  <c r="FM42" i="22"/>
  <c r="GQ42" i="22" s="1"/>
  <c r="EY42" i="22"/>
  <c r="GC42" i="22" s="1"/>
  <c r="FL42" i="22"/>
  <c r="GP42" i="22" s="1"/>
  <c r="ES42" i="22"/>
  <c r="FW42" i="22" s="1"/>
  <c r="EW41" i="21"/>
  <c r="GA41" i="21" s="1"/>
  <c r="ER41" i="21"/>
  <c r="FV41" i="21" s="1"/>
  <c r="ES42" i="21"/>
  <c r="FW42" i="21" s="1"/>
  <c r="FS42" i="21"/>
  <c r="GW42" i="21" s="1"/>
  <c r="FH42" i="21"/>
  <c r="GL42" i="21" s="1"/>
  <c r="ET42" i="21"/>
  <c r="FX42" i="21" s="1"/>
  <c r="FQ42" i="21"/>
  <c r="GU42" i="21" s="1"/>
  <c r="FM42" i="21"/>
  <c r="GQ42" i="21" s="1"/>
  <c r="FG42" i="21"/>
  <c r="GK42" i="21" s="1"/>
  <c r="FF43" i="22"/>
  <c r="GJ43" i="22" s="1"/>
  <c r="FE43" i="22"/>
  <c r="GI43" i="22" s="1"/>
  <c r="EV43" i="21"/>
  <c r="FZ43" i="21" s="1"/>
  <c r="ER43" i="21"/>
  <c r="FV43" i="21" s="1"/>
  <c r="FM41" i="21"/>
  <c r="GQ41" i="21" s="1"/>
  <c r="FO41" i="21"/>
  <c r="GS41" i="21" s="1"/>
  <c r="EZ41" i="21"/>
  <c r="GD41" i="21" s="1"/>
  <c r="FE41" i="21"/>
  <c r="GI41" i="21" s="1"/>
  <c r="FE42" i="21"/>
  <c r="GI42" i="21" s="1"/>
  <c r="FF42" i="21"/>
  <c r="GJ42" i="21" s="1"/>
  <c r="FD42" i="21"/>
  <c r="GH42" i="21" s="1"/>
  <c r="EQ42" i="21"/>
  <c r="FU42" i="21" s="1"/>
  <c r="EV42" i="21"/>
  <c r="FZ42" i="21" s="1"/>
  <c r="FC42" i="21"/>
  <c r="GG42" i="21" s="1"/>
  <c r="FK42" i="21"/>
  <c r="GO42" i="21" s="1"/>
  <c r="IL9" i="22"/>
  <c r="IL1" i="22" s="1"/>
  <c r="FN43" i="22"/>
  <c r="GR43" i="22" s="1"/>
  <c r="FB43" i="22"/>
  <c r="GF43" i="22" s="1"/>
  <c r="FK43" i="21"/>
  <c r="GO43" i="21" s="1"/>
  <c r="FF43" i="21"/>
  <c r="GJ43" i="21" s="1"/>
  <c r="FI41" i="21"/>
  <c r="GM41" i="21" s="1"/>
  <c r="FB41" i="21"/>
  <c r="GF41" i="21" s="1"/>
  <c r="EQ41" i="21"/>
  <c r="FU41" i="21" s="1"/>
  <c r="EY43" i="22"/>
  <c r="GC43" i="22" s="1"/>
  <c r="FS43" i="22"/>
  <c r="GW43" i="22" s="1"/>
  <c r="FP43" i="22"/>
  <c r="GT43" i="22" s="1"/>
  <c r="FA43" i="21"/>
  <c r="GE43" i="21" s="1"/>
  <c r="FE43" i="21"/>
  <c r="GI43" i="21" s="1"/>
  <c r="FJ43" i="21"/>
  <c r="GN43" i="21" s="1"/>
  <c r="ER43" i="22"/>
  <c r="FV43" i="22" s="1"/>
  <c r="FD43" i="22"/>
  <c r="GH43" i="22" s="1"/>
  <c r="EQ43" i="22"/>
  <c r="FU43" i="22" s="1"/>
  <c r="EU43" i="22"/>
  <c r="FY43" i="22" s="1"/>
  <c r="FC43" i="21"/>
  <c r="GG43" i="21" s="1"/>
  <c r="FP43" i="21"/>
  <c r="GT43" i="21" s="1"/>
  <c r="ES43" i="21"/>
  <c r="FW43" i="21" s="1"/>
  <c r="FM43" i="21"/>
  <c r="GQ43" i="21" s="1"/>
  <c r="IP9" i="22"/>
  <c r="IP1" i="22" s="1"/>
  <c r="IM9" i="22"/>
  <c r="IM1" i="22" s="1"/>
  <c r="IX9" i="22"/>
  <c r="IX1" i="22" s="1"/>
  <c r="JE9" i="22"/>
  <c r="JE1" i="22" s="1"/>
  <c r="IY1" i="22"/>
  <c r="ES43" i="22"/>
  <c r="FW43" i="22" s="1"/>
  <c r="FO43" i="22"/>
  <c r="GS43" i="22" s="1"/>
  <c r="FH43" i="22"/>
  <c r="GL43" i="22" s="1"/>
  <c r="FR43" i="22"/>
  <c r="GV43" i="22" s="1"/>
  <c r="EV43" i="22"/>
  <c r="FZ43" i="22" s="1"/>
  <c r="EX43" i="22"/>
  <c r="GB43" i="22" s="1"/>
  <c r="FL43" i="22"/>
  <c r="GP43" i="22" s="1"/>
  <c r="FN43" i="21"/>
  <c r="GR43" i="21" s="1"/>
  <c r="FQ43" i="21"/>
  <c r="GU43" i="21" s="1"/>
  <c r="FS43" i="21"/>
  <c r="GW43" i="21" s="1"/>
  <c r="FD43" i="21"/>
  <c r="GH43" i="21" s="1"/>
  <c r="EY43" i="21"/>
  <c r="GC43" i="21" s="1"/>
  <c r="FL43" i="21"/>
  <c r="GP43" i="21" s="1"/>
  <c r="EW43" i="21"/>
  <c r="GA43" i="21" s="1"/>
  <c r="ES41" i="21"/>
  <c r="FW41" i="21" s="1"/>
  <c r="FQ41" i="21"/>
  <c r="GU41" i="21" s="1"/>
  <c r="EU41" i="21"/>
  <c r="FY41" i="21" s="1"/>
  <c r="ET41" i="21"/>
  <c r="FX41" i="21" s="1"/>
  <c r="FL41" i="21"/>
  <c r="GP41" i="21" s="1"/>
  <c r="EV41" i="21"/>
  <c r="FZ41" i="21" s="1"/>
  <c r="FR41" i="21"/>
  <c r="GV41" i="21" s="1"/>
  <c r="JG9" i="22"/>
  <c r="JG1" i="22" s="1"/>
  <c r="FJ43" i="22"/>
  <c r="GN43" i="22" s="1"/>
  <c r="EZ43" i="22"/>
  <c r="GD43" i="22" s="1"/>
  <c r="FM43" i="22"/>
  <c r="GQ43" i="22" s="1"/>
  <c r="FC43" i="22"/>
  <c r="GG43" i="22" s="1"/>
  <c r="EW43" i="22"/>
  <c r="GA43" i="22" s="1"/>
  <c r="FG43" i="22"/>
  <c r="GK43" i="22" s="1"/>
  <c r="FI43" i="22"/>
  <c r="GM43" i="22" s="1"/>
  <c r="II9" i="22"/>
  <c r="II1" i="22" s="1"/>
  <c r="EZ43" i="21"/>
  <c r="GD43" i="21" s="1"/>
  <c r="ET43" i="21"/>
  <c r="FX43" i="21" s="1"/>
  <c r="FO43" i="21"/>
  <c r="GS43" i="21" s="1"/>
  <c r="EX43" i="21"/>
  <c r="GB43" i="21" s="1"/>
  <c r="EU43" i="21"/>
  <c r="FY43" i="21" s="1"/>
  <c r="FI43" i="21"/>
  <c r="GM43" i="21" s="1"/>
  <c r="FF41" i="21"/>
  <c r="GJ41" i="21" s="1"/>
  <c r="EY41" i="21"/>
  <c r="GC41" i="21" s="1"/>
  <c r="FH41" i="21"/>
  <c r="GL41" i="21" s="1"/>
  <c r="FP41" i="21"/>
  <c r="GT41" i="21" s="1"/>
  <c r="FN41" i="21"/>
  <c r="GR41" i="21" s="1"/>
  <c r="FA41" i="21"/>
  <c r="GE41" i="21" s="1"/>
  <c r="EX41" i="21"/>
  <c r="GB41" i="21" s="1"/>
  <c r="IR9" i="22"/>
  <c r="IR1" i="22" s="1"/>
  <c r="IN9" i="22"/>
  <c r="IN1" i="22" s="1"/>
  <c r="JD1" i="22"/>
  <c r="GP39" i="11"/>
  <c r="FZ39" i="11"/>
  <c r="IV5" i="22"/>
  <c r="IG9" i="22"/>
  <c r="IG1" i="22" s="1"/>
  <c r="JF9" i="22"/>
  <c r="JF1" i="22" s="1"/>
  <c r="IV9" i="22"/>
  <c r="JC9" i="22"/>
  <c r="JC1" i="22" s="1"/>
  <c r="IW9" i="22"/>
  <c r="IW1" i="22" s="1"/>
  <c r="FH41" i="11"/>
  <c r="GL41" i="11" s="1"/>
  <c r="GD39" i="11"/>
  <c r="GK39" i="11"/>
  <c r="IK1" i="22"/>
  <c r="IT1" i="22"/>
  <c r="IH1" i="22"/>
  <c r="FW39" i="11"/>
  <c r="FR41" i="11"/>
  <c r="GV41" i="11" s="1"/>
  <c r="EU41" i="11"/>
  <c r="FY41" i="11" s="1"/>
  <c r="EV41" i="11"/>
  <c r="FZ41" i="11" s="1"/>
  <c r="IS9" i="22"/>
  <c r="IS1" i="22" s="1"/>
  <c r="IU9" i="22"/>
  <c r="IU1" i="22" s="1"/>
  <c r="JB9" i="22"/>
  <c r="JB1" i="22" s="1"/>
  <c r="IJ9" i="22"/>
  <c r="IJ1" i="22" s="1"/>
  <c r="IO9" i="22"/>
  <c r="IO1" i="22" s="1"/>
  <c r="IZ9" i="22"/>
  <c r="IZ1" i="22" s="1"/>
  <c r="JI9" i="22"/>
  <c r="JI1" i="22" s="1"/>
  <c r="JH9" i="22"/>
  <c r="JH1" i="22" s="1"/>
  <c r="JA9" i="22"/>
  <c r="JA1" i="22" s="1"/>
  <c r="IQ9" i="22"/>
  <c r="IQ1" i="22" s="1"/>
  <c r="BC10" i="34"/>
  <c r="HL5" i="34" s="1"/>
  <c r="BA37" i="22"/>
  <c r="BS37" i="21"/>
  <c r="BK37" i="21"/>
  <c r="BC10" i="22"/>
  <c r="HL5" i="22" s="1"/>
  <c r="AX10" i="34"/>
  <c r="HG5" i="34" s="1"/>
  <c r="BJ37" i="22"/>
  <c r="HS9" i="22" s="1"/>
  <c r="BQ37" i="21"/>
  <c r="BA10" i="34"/>
  <c r="HJ5" i="34" s="1"/>
  <c r="BC37" i="22"/>
  <c r="HL9" i="22" s="1"/>
  <c r="BT37" i="22"/>
  <c r="BO10" i="34"/>
  <c r="HX5" i="34" s="1"/>
  <c r="AR37" i="22"/>
  <c r="HA9" i="22" s="1"/>
  <c r="AS37" i="22"/>
  <c r="BE37" i="22"/>
  <c r="BI37" i="22"/>
  <c r="BG37" i="21"/>
  <c r="AU37" i="21"/>
  <c r="AW37" i="21"/>
  <c r="BD37" i="21"/>
  <c r="AX10" i="22"/>
  <c r="HG5" i="22" s="1"/>
  <c r="BH10" i="22"/>
  <c r="AR10" i="34"/>
  <c r="HA5" i="34" s="1"/>
  <c r="BR37" i="21"/>
  <c r="BA37" i="21"/>
  <c r="BJ37" i="21"/>
  <c r="BH37" i="21"/>
  <c r="BT10" i="21"/>
  <c r="BM10" i="21"/>
  <c r="BJ10" i="22"/>
  <c r="HS5" i="22" s="1"/>
  <c r="BT10" i="22"/>
  <c r="BL10" i="22"/>
  <c r="HU5" i="22" s="1"/>
  <c r="BK10" i="22"/>
  <c r="AS10" i="22"/>
  <c r="HB5" i="22" s="1"/>
  <c r="AS10" i="34"/>
  <c r="HB5" i="34" s="1"/>
  <c r="AY37" i="21"/>
  <c r="BP37" i="21"/>
  <c r="BN37" i="21"/>
  <c r="BE10" i="21"/>
  <c r="BN10" i="21"/>
  <c r="BR10" i="21"/>
  <c r="AT10" i="22"/>
  <c r="BS10" i="22"/>
  <c r="AU10" i="22"/>
  <c r="HD5" i="22" s="1"/>
  <c r="AY37" i="22"/>
  <c r="HH9" i="22" s="1"/>
  <c r="AU10" i="21"/>
  <c r="BI10" i="22"/>
  <c r="HR5" i="22" s="1"/>
  <c r="BR10" i="34"/>
  <c r="IA5" i="34" s="1"/>
  <c r="BN10" i="34"/>
  <c r="HW5" i="34" s="1"/>
  <c r="BM10" i="34"/>
  <c r="HV5" i="34" s="1"/>
  <c r="AU37" i="22"/>
  <c r="HD9" i="22" s="1"/>
  <c r="BP37" i="22"/>
  <c r="HY9" i="22" s="1"/>
  <c r="BB37" i="22"/>
  <c r="BS37" i="22"/>
  <c r="AW10" i="21"/>
  <c r="BO10" i="22"/>
  <c r="HX5" i="22" s="1"/>
  <c r="AZ10" i="34"/>
  <c r="HI5" i="34" s="1"/>
  <c r="BF37" i="22"/>
  <c r="BM37" i="22"/>
  <c r="HV9" i="22" s="1"/>
  <c r="BD37" i="22"/>
  <c r="BO37" i="22"/>
  <c r="AX10" i="21"/>
  <c r="AT10" i="21"/>
  <c r="AR10" i="21"/>
  <c r="BG10" i="22"/>
  <c r="BG10" i="34"/>
  <c r="HP5" i="34" s="1"/>
  <c r="AZ10" i="21"/>
  <c r="BI10" i="34"/>
  <c r="HR5" i="34" s="1"/>
  <c r="AW10" i="34"/>
  <c r="HF5" i="34" s="1"/>
  <c r="AY10" i="34"/>
  <c r="HH5" i="34" s="1"/>
  <c r="AZ37" i="22"/>
  <c r="BH37" i="22"/>
  <c r="HQ9" i="22" s="1"/>
  <c r="BR37" i="22"/>
  <c r="BL10" i="21"/>
  <c r="BM10" i="22"/>
  <c r="HV5" i="22" s="1"/>
  <c r="BT10" i="34"/>
  <c r="IC5" i="34" s="1"/>
  <c r="AW37" i="22"/>
  <c r="AV37" i="22"/>
  <c r="BG37" i="22"/>
  <c r="AS10" i="21"/>
  <c r="BG10" i="21"/>
  <c r="BH10" i="21"/>
  <c r="EV42" i="34"/>
  <c r="FD42" i="34"/>
  <c r="FJ42" i="34"/>
  <c r="EQ42" i="34"/>
  <c r="EU42" i="34"/>
  <c r="EW42" i="34"/>
  <c r="FO42" i="34"/>
  <c r="FH42" i="34"/>
  <c r="EZ42" i="34"/>
  <c r="EX42" i="34"/>
  <c r="FG42" i="34"/>
  <c r="FK42" i="34"/>
  <c r="FQ42" i="34"/>
  <c r="FA42" i="34"/>
  <c r="ER42" i="34"/>
  <c r="FP42" i="34"/>
  <c r="FI42" i="34"/>
  <c r="ES42" i="34"/>
  <c r="FC42" i="34"/>
  <c r="FB42" i="34"/>
  <c r="FF42" i="34"/>
  <c r="FL42" i="34"/>
  <c r="FN42" i="34"/>
  <c r="ET42" i="34"/>
  <c r="FR42" i="34"/>
  <c r="FM42" i="34"/>
  <c r="FE42" i="34"/>
  <c r="EY42" i="34"/>
  <c r="FS42" i="34"/>
  <c r="BJ10" i="34"/>
  <c r="HS5" i="34" s="1"/>
  <c r="FU37" i="22"/>
  <c r="BS10" i="21"/>
  <c r="BJ10" i="21"/>
  <c r="BO10" i="21"/>
  <c r="BP10" i="34"/>
  <c r="HY5" i="34" s="1"/>
  <c r="AV10" i="34"/>
  <c r="HE5" i="34" s="1"/>
  <c r="BN37" i="22"/>
  <c r="BQ37" i="22"/>
  <c r="BC10" i="21"/>
  <c r="BK10" i="21"/>
  <c r="BA10" i="21"/>
  <c r="BB10" i="21"/>
  <c r="BB10" i="22"/>
  <c r="BE10" i="22"/>
  <c r="BE10" i="34"/>
  <c r="HN5" i="34" s="1"/>
  <c r="AS37" i="21"/>
  <c r="BF37" i="21"/>
  <c r="BT37" i="21"/>
  <c r="BC37" i="21"/>
  <c r="AV10" i="21"/>
  <c r="BB10" i="34"/>
  <c r="HK5" i="34" s="1"/>
  <c r="AT10" i="34"/>
  <c r="HC5" i="34" s="1"/>
  <c r="BL10" i="34"/>
  <c r="HU5" i="34" s="1"/>
  <c r="BE37" i="21"/>
  <c r="BO37" i="21"/>
  <c r="BB37" i="21"/>
  <c r="AV37" i="21"/>
  <c r="AW10" i="22"/>
  <c r="AR10" i="22"/>
  <c r="BQ10" i="22"/>
  <c r="AZ10" i="22"/>
  <c r="FA41" i="22"/>
  <c r="GE41" i="22" s="1"/>
  <c r="FI41" i="22"/>
  <c r="GM41" i="22" s="1"/>
  <c r="FR41" i="22"/>
  <c r="GV41" i="22" s="1"/>
  <c r="EQ41" i="22"/>
  <c r="FU41" i="22" s="1"/>
  <c r="ET41" i="22"/>
  <c r="FX41" i="22" s="1"/>
  <c r="EZ41" i="22"/>
  <c r="GD41" i="22" s="1"/>
  <c r="FD41" i="22"/>
  <c r="GH41" i="22" s="1"/>
  <c r="FO41" i="22"/>
  <c r="GS41" i="22" s="1"/>
  <c r="FN41" i="22"/>
  <c r="GR41" i="22" s="1"/>
  <c r="FF41" i="22"/>
  <c r="GJ41" i="22" s="1"/>
  <c r="FJ41" i="22"/>
  <c r="GN41" i="22" s="1"/>
  <c r="EX41" i="22"/>
  <c r="GB41" i="22" s="1"/>
  <c r="FM41" i="22"/>
  <c r="GQ41" i="22" s="1"/>
  <c r="FE41" i="22"/>
  <c r="GI41" i="22" s="1"/>
  <c r="FB41" i="22"/>
  <c r="GF41" i="22" s="1"/>
  <c r="FK41" i="22"/>
  <c r="GO41" i="22" s="1"/>
  <c r="EU41" i="22"/>
  <c r="FY41" i="22" s="1"/>
  <c r="FC41" i="22"/>
  <c r="GG41" i="22" s="1"/>
  <c r="EW41" i="22"/>
  <c r="GA41" i="22" s="1"/>
  <c r="EY41" i="22"/>
  <c r="GC41" i="22" s="1"/>
  <c r="FG41" i="22"/>
  <c r="GK41" i="22" s="1"/>
  <c r="EV41" i="22"/>
  <c r="FZ41" i="22" s="1"/>
  <c r="FS41" i="22"/>
  <c r="GW41" i="22" s="1"/>
  <c r="ER41" i="22"/>
  <c r="FV41" i="22" s="1"/>
  <c r="FQ41" i="22"/>
  <c r="GU41" i="22" s="1"/>
  <c r="ES41" i="22"/>
  <c r="FW41" i="22" s="1"/>
  <c r="FH41" i="22"/>
  <c r="GL41" i="22" s="1"/>
  <c r="FL41" i="22"/>
  <c r="GP41" i="22" s="1"/>
  <c r="FP41" i="22"/>
  <c r="GT41" i="22" s="1"/>
  <c r="BK10" i="34"/>
  <c r="HT5" i="34" s="1"/>
  <c r="AU10" i="34"/>
  <c r="HD5" i="34" s="1"/>
  <c r="BQ10" i="34"/>
  <c r="HZ5" i="34" s="1"/>
  <c r="BQ10" i="21"/>
  <c r="BI10" i="21"/>
  <c r="AY10" i="21"/>
  <c r="BR10" i="22"/>
  <c r="BF10" i="22"/>
  <c r="BS10" i="34"/>
  <c r="IB5" i="34" s="1"/>
  <c r="BF10" i="34"/>
  <c r="HO5" i="34" s="1"/>
  <c r="BL37" i="22"/>
  <c r="BK37" i="22"/>
  <c r="AT37" i="22"/>
  <c r="AX37" i="22"/>
  <c r="BP10" i="21"/>
  <c r="BF10" i="21"/>
  <c r="AV10" i="22"/>
  <c r="BN10" i="22"/>
  <c r="BD10" i="22"/>
  <c r="AR37" i="21"/>
  <c r="BI37" i="21"/>
  <c r="BM37" i="21"/>
  <c r="AT37" i="21"/>
  <c r="BP10" i="22"/>
  <c r="BD10" i="34"/>
  <c r="HM5" i="34" s="1"/>
  <c r="BH10" i="34"/>
  <c r="HQ5" i="34" s="1"/>
  <c r="AZ37" i="21"/>
  <c r="BL37" i="21"/>
  <c r="AX37" i="21"/>
  <c r="BD10" i="21"/>
  <c r="BA10" i="22"/>
  <c r="AY10" i="22"/>
  <c r="GH39" i="11"/>
  <c r="GA39" i="11"/>
  <c r="GU39" i="11"/>
  <c r="GB39" i="11"/>
  <c r="V52" i="34"/>
  <c r="AZ52" i="34" s="1"/>
  <c r="V38" i="34"/>
  <c r="AZ38" i="34" s="1"/>
  <c r="CQ38" i="34" s="1"/>
  <c r="DU38" i="34" s="1"/>
  <c r="EY38" i="34" s="1"/>
  <c r="GC38" i="34" s="1"/>
  <c r="V43" i="34"/>
  <c r="AZ43" i="34" s="1"/>
  <c r="GC43" i="34" s="1"/>
  <c r="V32" i="34"/>
  <c r="AZ32" i="34" s="1"/>
  <c r="CQ32" i="34" s="1"/>
  <c r="DU32" i="34" s="1"/>
  <c r="EY32" i="34" s="1"/>
  <c r="GC32" i="34" s="1"/>
  <c r="V44" i="34"/>
  <c r="V41" i="34"/>
  <c r="AZ41" i="34" s="1"/>
  <c r="V34" i="34"/>
  <c r="AZ34" i="34" s="1"/>
  <c r="CQ34" i="34" s="1"/>
  <c r="DU34" i="34" s="1"/>
  <c r="EY34" i="34" s="1"/>
  <c r="GC34" i="34" s="1"/>
  <c r="AZ31" i="34"/>
  <c r="V33" i="34"/>
  <c r="V36" i="34"/>
  <c r="AZ36" i="34" s="1"/>
  <c r="CQ36" i="34" s="1"/>
  <c r="DU36" i="34" s="1"/>
  <c r="EY36" i="34" s="1"/>
  <c r="GC36" i="34" s="1"/>
  <c r="V35" i="34"/>
  <c r="AZ35" i="34" s="1"/>
  <c r="CQ35" i="34" s="1"/>
  <c r="DU35" i="34" s="1"/>
  <c r="EY35" i="34" s="1"/>
  <c r="GC35" i="34" s="1"/>
  <c r="V51" i="34"/>
  <c r="AZ51" i="34" s="1"/>
  <c r="EY31" i="34"/>
  <c r="GC31" i="34"/>
  <c r="DU31" i="34"/>
  <c r="CQ31" i="34"/>
  <c r="V42" i="34"/>
  <c r="AZ42" i="34" s="1"/>
  <c r="V45" i="34"/>
  <c r="V39" i="34"/>
  <c r="V48" i="34" s="1"/>
  <c r="AZ48" i="34" s="1"/>
  <c r="CQ48" i="34" s="1"/>
  <c r="DU48" i="34" s="1"/>
  <c r="EY48" i="34" s="1"/>
  <c r="GC48" i="34" s="1"/>
  <c r="AC52" i="34"/>
  <c r="BG52" i="34" s="1"/>
  <c r="AC42" i="34"/>
  <c r="BG42" i="34" s="1"/>
  <c r="AC34" i="34"/>
  <c r="BG34" i="34" s="1"/>
  <c r="CX34" i="34" s="1"/>
  <c r="EB34" i="34" s="1"/>
  <c r="FF34" i="34" s="1"/>
  <c r="GJ34" i="34" s="1"/>
  <c r="AC32" i="34"/>
  <c r="BG32" i="34" s="1"/>
  <c r="CX32" i="34" s="1"/>
  <c r="EB32" i="34" s="1"/>
  <c r="FF32" i="34" s="1"/>
  <c r="GJ32" i="34" s="1"/>
  <c r="FF31" i="34"/>
  <c r="AC41" i="34"/>
  <c r="BG41" i="34" s="1"/>
  <c r="GJ41" i="34" s="1"/>
  <c r="AC38" i="34"/>
  <c r="BG38" i="34" s="1"/>
  <c r="CX38" i="34" s="1"/>
  <c r="EB38" i="34" s="1"/>
  <c r="FF38" i="34" s="1"/>
  <c r="GJ38" i="34" s="1"/>
  <c r="GJ31" i="34"/>
  <c r="AC35" i="34"/>
  <c r="BG35" i="34" s="1"/>
  <c r="CX35" i="34" s="1"/>
  <c r="EB35" i="34" s="1"/>
  <c r="FF35" i="34" s="1"/>
  <c r="GJ35" i="34" s="1"/>
  <c r="AC45" i="34"/>
  <c r="AC36" i="34"/>
  <c r="BG36" i="34" s="1"/>
  <c r="CX36" i="34" s="1"/>
  <c r="EB36" i="34" s="1"/>
  <c r="FF36" i="34" s="1"/>
  <c r="GJ36" i="34" s="1"/>
  <c r="EB31" i="34"/>
  <c r="AC43" i="34"/>
  <c r="BG43" i="34" s="1"/>
  <c r="GJ43" i="34" s="1"/>
  <c r="BG31" i="34"/>
  <c r="AC44" i="34"/>
  <c r="AC39" i="34"/>
  <c r="AC48" i="34" s="1"/>
  <c r="BG48" i="34" s="1"/>
  <c r="CX48" i="34" s="1"/>
  <c r="EB48" i="34" s="1"/>
  <c r="FF48" i="34" s="1"/>
  <c r="GJ48" i="34" s="1"/>
  <c r="AC33" i="34"/>
  <c r="CX31" i="34"/>
  <c r="AC51" i="34"/>
  <c r="BG51" i="34" s="1"/>
  <c r="AE41" i="34"/>
  <c r="BI41" i="34" s="1"/>
  <c r="AE33" i="34"/>
  <c r="FH31" i="34"/>
  <c r="BI31" i="34"/>
  <c r="AE52" i="34"/>
  <c r="BI52" i="34" s="1"/>
  <c r="AE39" i="34"/>
  <c r="AE48" i="34" s="1"/>
  <c r="BI48" i="34" s="1"/>
  <c r="CZ48" i="34" s="1"/>
  <c r="ED48" i="34" s="1"/>
  <c r="FH48" i="34" s="1"/>
  <c r="GL48" i="34" s="1"/>
  <c r="AE32" i="34"/>
  <c r="BI32" i="34" s="1"/>
  <c r="CZ32" i="34" s="1"/>
  <c r="ED32" i="34" s="1"/>
  <c r="FH32" i="34" s="1"/>
  <c r="GL32" i="34" s="1"/>
  <c r="GL31" i="34"/>
  <c r="AE42" i="34"/>
  <c r="BI42" i="34" s="1"/>
  <c r="AE36" i="34"/>
  <c r="BI36" i="34" s="1"/>
  <c r="CZ36" i="34" s="1"/>
  <c r="ED36" i="34" s="1"/>
  <c r="FH36" i="34" s="1"/>
  <c r="GL36" i="34" s="1"/>
  <c r="AE45" i="34"/>
  <c r="AE51" i="34"/>
  <c r="BI51" i="34" s="1"/>
  <c r="AE38" i="34"/>
  <c r="BI38" i="34" s="1"/>
  <c r="CZ38" i="34" s="1"/>
  <c r="ED38" i="34" s="1"/>
  <c r="FH38" i="34" s="1"/>
  <c r="GL38" i="34" s="1"/>
  <c r="CZ31" i="34"/>
  <c r="AE44" i="34"/>
  <c r="AE34" i="34"/>
  <c r="BI34" i="34" s="1"/>
  <c r="CZ34" i="34" s="1"/>
  <c r="ED34" i="34" s="1"/>
  <c r="FH34" i="34" s="1"/>
  <c r="GL34" i="34" s="1"/>
  <c r="AE43" i="34"/>
  <c r="BI43" i="34" s="1"/>
  <c r="GL43" i="34" s="1"/>
  <c r="AE35" i="34"/>
  <c r="BI35" i="34" s="1"/>
  <c r="CZ35" i="34" s="1"/>
  <c r="ED35" i="34" s="1"/>
  <c r="FH35" i="34" s="1"/>
  <c r="GL35" i="34" s="1"/>
  <c r="ED31" i="34"/>
  <c r="P44" i="34"/>
  <c r="P45" i="34"/>
  <c r="P42" i="34"/>
  <c r="AT42" i="34" s="1"/>
  <c r="P38" i="34"/>
  <c r="AT38" i="34" s="1"/>
  <c r="CK38" i="34" s="1"/>
  <c r="DO38" i="34" s="1"/>
  <c r="ES38" i="34" s="1"/>
  <c r="FW38" i="34" s="1"/>
  <c r="AT31" i="34"/>
  <c r="P32" i="34"/>
  <c r="AT32" i="34" s="1"/>
  <c r="CK32" i="34" s="1"/>
  <c r="DO32" i="34" s="1"/>
  <c r="ES32" i="34" s="1"/>
  <c r="FW32" i="34" s="1"/>
  <c r="P52" i="34"/>
  <c r="AT52" i="34" s="1"/>
  <c r="P43" i="34"/>
  <c r="AT43" i="34" s="1"/>
  <c r="FW43" i="34" s="1"/>
  <c r="P35" i="34"/>
  <c r="AT35" i="34" s="1"/>
  <c r="CK35" i="34" s="1"/>
  <c r="DO35" i="34" s="1"/>
  <c r="ES35" i="34" s="1"/>
  <c r="FW35" i="34" s="1"/>
  <c r="P33" i="34"/>
  <c r="ES31" i="34"/>
  <c r="P41" i="34"/>
  <c r="AT41" i="34" s="1"/>
  <c r="FW41" i="34" s="1"/>
  <c r="P39" i="34"/>
  <c r="P36" i="34"/>
  <c r="AT36" i="34" s="1"/>
  <c r="CK36" i="34" s="1"/>
  <c r="DO36" i="34" s="1"/>
  <c r="ES36" i="34" s="1"/>
  <c r="FW36" i="34" s="1"/>
  <c r="FW31" i="34"/>
  <c r="P51" i="34"/>
  <c r="AT51" i="34" s="1"/>
  <c r="CK31" i="34"/>
  <c r="DO31" i="34"/>
  <c r="P34" i="34"/>
  <c r="AT34" i="34" s="1"/>
  <c r="CK34" i="34" s="1"/>
  <c r="DO34" i="34" s="1"/>
  <c r="ES34" i="34" s="1"/>
  <c r="FW34" i="34" s="1"/>
  <c r="AB45" i="34"/>
  <c r="AB44" i="34"/>
  <c r="AB52" i="34"/>
  <c r="BF52" i="34" s="1"/>
  <c r="AB39" i="34"/>
  <c r="CW31" i="34"/>
  <c r="AB32" i="34"/>
  <c r="BF32" i="34" s="1"/>
  <c r="CW32" i="34" s="1"/>
  <c r="EA32" i="34" s="1"/>
  <c r="FE32" i="34" s="1"/>
  <c r="GI32" i="34" s="1"/>
  <c r="BF31" i="34"/>
  <c r="AB42" i="34"/>
  <c r="BF42" i="34" s="1"/>
  <c r="AB34" i="34"/>
  <c r="BF34" i="34" s="1"/>
  <c r="CW34" i="34" s="1"/>
  <c r="EA34" i="34" s="1"/>
  <c r="FE34" i="34" s="1"/>
  <c r="GI34" i="34" s="1"/>
  <c r="FE31" i="34"/>
  <c r="AB41" i="34"/>
  <c r="BF41" i="34" s="1"/>
  <c r="AB35" i="34"/>
  <c r="BF35" i="34" s="1"/>
  <c r="CW35" i="34" s="1"/>
  <c r="EA35" i="34" s="1"/>
  <c r="FE35" i="34" s="1"/>
  <c r="GI35" i="34" s="1"/>
  <c r="AB33" i="34"/>
  <c r="AB51" i="34"/>
  <c r="BF51" i="34" s="1"/>
  <c r="EA31" i="34"/>
  <c r="AB36" i="34"/>
  <c r="BF36" i="34" s="1"/>
  <c r="CW36" i="34" s="1"/>
  <c r="EA36" i="34" s="1"/>
  <c r="FE36" i="34" s="1"/>
  <c r="GI36" i="34" s="1"/>
  <c r="GI31" i="34"/>
  <c r="AB43" i="34"/>
  <c r="BF43" i="34" s="1"/>
  <c r="GI43" i="34" s="1"/>
  <c r="AB38" i="34"/>
  <c r="BF38" i="34" s="1"/>
  <c r="CW38" i="34" s="1"/>
  <c r="EA38" i="34" s="1"/>
  <c r="FE38" i="34" s="1"/>
  <c r="GI38" i="34" s="1"/>
  <c r="AB48" i="34"/>
  <c r="BF48" i="34" s="1"/>
  <c r="CW48" i="34" s="1"/>
  <c r="EA48" i="34" s="1"/>
  <c r="FE48" i="34" s="1"/>
  <c r="GI48" i="34" s="1"/>
  <c r="AA45" i="34"/>
  <c r="AA44" i="34"/>
  <c r="AA51" i="34"/>
  <c r="BE51" i="34" s="1"/>
  <c r="AA41" i="34"/>
  <c r="BE41" i="34" s="1"/>
  <c r="AA38" i="34"/>
  <c r="BE38" i="34" s="1"/>
  <c r="CV38" i="34" s="1"/>
  <c r="DZ38" i="34" s="1"/>
  <c r="FD38" i="34" s="1"/>
  <c r="GH38" i="34" s="1"/>
  <c r="AA39" i="34"/>
  <c r="FD31" i="34"/>
  <c r="AA43" i="34"/>
  <c r="BE43" i="34" s="1"/>
  <c r="GH43" i="34" s="1"/>
  <c r="AA35" i="34"/>
  <c r="BE35" i="34" s="1"/>
  <c r="CV35" i="34" s="1"/>
  <c r="DZ35" i="34" s="1"/>
  <c r="FD35" i="34" s="1"/>
  <c r="GH35" i="34" s="1"/>
  <c r="AA32" i="34"/>
  <c r="BE32" i="34" s="1"/>
  <c r="CV32" i="34" s="1"/>
  <c r="DZ32" i="34" s="1"/>
  <c r="FD32" i="34" s="1"/>
  <c r="GH32" i="34" s="1"/>
  <c r="CV31" i="34"/>
  <c r="AA42" i="34"/>
  <c r="BE42" i="34" s="1"/>
  <c r="DZ31" i="34"/>
  <c r="AA48" i="34"/>
  <c r="BE48" i="34" s="1"/>
  <c r="CV48" i="34" s="1"/>
  <c r="DZ48" i="34" s="1"/>
  <c r="FD48" i="34" s="1"/>
  <c r="GH48" i="34" s="1"/>
  <c r="AA33" i="34"/>
  <c r="GH31" i="34"/>
  <c r="AA36" i="34"/>
  <c r="BE36" i="34" s="1"/>
  <c r="CV36" i="34" s="1"/>
  <c r="DZ36" i="34" s="1"/>
  <c r="FD36" i="34" s="1"/>
  <c r="GH36" i="34" s="1"/>
  <c r="AA34" i="34"/>
  <c r="BE34" i="34" s="1"/>
  <c r="CV34" i="34" s="1"/>
  <c r="DZ34" i="34" s="1"/>
  <c r="FD34" i="34" s="1"/>
  <c r="GH34" i="34" s="1"/>
  <c r="BE31" i="34"/>
  <c r="AA52" i="34"/>
  <c r="BE52" i="34" s="1"/>
  <c r="AH44" i="34"/>
  <c r="AH45" i="34"/>
  <c r="AH51" i="34"/>
  <c r="BL51" i="34" s="1"/>
  <c r="AH41" i="34"/>
  <c r="BL41" i="34" s="1"/>
  <c r="AH43" i="34"/>
  <c r="BL43" i="34" s="1"/>
  <c r="GO43" i="34" s="1"/>
  <c r="AH33" i="34"/>
  <c r="AH38" i="34"/>
  <c r="BL38" i="34" s="1"/>
  <c r="DC38" i="34" s="1"/>
  <c r="EG38" i="34" s="1"/>
  <c r="FK38" i="34" s="1"/>
  <c r="GO38" i="34" s="1"/>
  <c r="AH36" i="34"/>
  <c r="BL36" i="34" s="1"/>
  <c r="DC36" i="34" s="1"/>
  <c r="EG36" i="34" s="1"/>
  <c r="FK36" i="34" s="1"/>
  <c r="GO36" i="34" s="1"/>
  <c r="DC31" i="34"/>
  <c r="AH42" i="34"/>
  <c r="BL42" i="34" s="1"/>
  <c r="FK31" i="34"/>
  <c r="BL31" i="34"/>
  <c r="AH52" i="34"/>
  <c r="BL52" i="34" s="1"/>
  <c r="AH35" i="34"/>
  <c r="BL35" i="34" s="1"/>
  <c r="DC35" i="34" s="1"/>
  <c r="EG35" i="34" s="1"/>
  <c r="FK35" i="34" s="1"/>
  <c r="GO35" i="34" s="1"/>
  <c r="AH39" i="34"/>
  <c r="AH48" i="34" s="1"/>
  <c r="BL48" i="34" s="1"/>
  <c r="DC48" i="34" s="1"/>
  <c r="EG48" i="34" s="1"/>
  <c r="FK48" i="34" s="1"/>
  <c r="GO48" i="34" s="1"/>
  <c r="AH32" i="34"/>
  <c r="BL32" i="34" s="1"/>
  <c r="DC32" i="34" s="1"/>
  <c r="EG32" i="34" s="1"/>
  <c r="FK32" i="34" s="1"/>
  <c r="GO32" i="34" s="1"/>
  <c r="AH34" i="34"/>
  <c r="BL34" i="34" s="1"/>
  <c r="DC34" i="34" s="1"/>
  <c r="EG34" i="34" s="1"/>
  <c r="FK34" i="34" s="1"/>
  <c r="GO34" i="34" s="1"/>
  <c r="EG31" i="34"/>
  <c r="GO31" i="34"/>
  <c r="Z43" i="34"/>
  <c r="BD43" i="34" s="1"/>
  <c r="GG43" i="34" s="1"/>
  <c r="FC31" i="34"/>
  <c r="BD31" i="34"/>
  <c r="DY31" i="34"/>
  <c r="Z44" i="34"/>
  <c r="Z52" i="34"/>
  <c r="BD52" i="34" s="1"/>
  <c r="Z42" i="34"/>
  <c r="BD42" i="34" s="1"/>
  <c r="Z33" i="34"/>
  <c r="Z32" i="34"/>
  <c r="BD32" i="34" s="1"/>
  <c r="CU32" i="34" s="1"/>
  <c r="DY32" i="34" s="1"/>
  <c r="FC32" i="34" s="1"/>
  <c r="GG32" i="34" s="1"/>
  <c r="Z39" i="34"/>
  <c r="Z48" i="34" s="1"/>
  <c r="BD48" i="34" s="1"/>
  <c r="CU48" i="34" s="1"/>
  <c r="DY48" i="34" s="1"/>
  <c r="FC48" i="34" s="1"/>
  <c r="GG48" i="34" s="1"/>
  <c r="Z36" i="34"/>
  <c r="BD36" i="34" s="1"/>
  <c r="CU36" i="34" s="1"/>
  <c r="DY36" i="34" s="1"/>
  <c r="FC36" i="34" s="1"/>
  <c r="GG36" i="34" s="1"/>
  <c r="Z51" i="34"/>
  <c r="BD51" i="34" s="1"/>
  <c r="Z38" i="34"/>
  <c r="BD38" i="34" s="1"/>
  <c r="CU38" i="34" s="1"/>
  <c r="DY38" i="34" s="1"/>
  <c r="FC38" i="34" s="1"/>
  <c r="GG38" i="34" s="1"/>
  <c r="Z34" i="34"/>
  <c r="BD34" i="34" s="1"/>
  <c r="CU34" i="34" s="1"/>
  <c r="DY34" i="34" s="1"/>
  <c r="FC34" i="34" s="1"/>
  <c r="GG34" i="34" s="1"/>
  <c r="Z35" i="34"/>
  <c r="BD35" i="34" s="1"/>
  <c r="CU35" i="34" s="1"/>
  <c r="DY35" i="34" s="1"/>
  <c r="FC35" i="34" s="1"/>
  <c r="GG35" i="34" s="1"/>
  <c r="GG31" i="34"/>
  <c r="CU31" i="34"/>
  <c r="Z41" i="34"/>
  <c r="BD41" i="34" s="1"/>
  <c r="GG41" i="34" s="1"/>
  <c r="Z45" i="34"/>
  <c r="AI45" i="34"/>
  <c r="AI51" i="34"/>
  <c r="BM51" i="34" s="1"/>
  <c r="AI35" i="34"/>
  <c r="BM35" i="34" s="1"/>
  <c r="DD35" i="34" s="1"/>
  <c r="EH35" i="34" s="1"/>
  <c r="FL35" i="34" s="1"/>
  <c r="GP35" i="34" s="1"/>
  <c r="AI32" i="34"/>
  <c r="BM32" i="34" s="1"/>
  <c r="DD32" i="34" s="1"/>
  <c r="EH32" i="34" s="1"/>
  <c r="FL32" i="34" s="1"/>
  <c r="GP32" i="34" s="1"/>
  <c r="BM31" i="34"/>
  <c r="AI41" i="34"/>
  <c r="BM41" i="34" s="1"/>
  <c r="AI43" i="34"/>
  <c r="BM43" i="34" s="1"/>
  <c r="GP43" i="34" s="1"/>
  <c r="AI36" i="34"/>
  <c r="BM36" i="34" s="1"/>
  <c r="DD36" i="34" s="1"/>
  <c r="EH36" i="34" s="1"/>
  <c r="FL36" i="34" s="1"/>
  <c r="GP36" i="34" s="1"/>
  <c r="AI34" i="34"/>
  <c r="BM34" i="34" s="1"/>
  <c r="DD34" i="34" s="1"/>
  <c r="EH34" i="34" s="1"/>
  <c r="FL34" i="34" s="1"/>
  <c r="GP34" i="34" s="1"/>
  <c r="AI42" i="34"/>
  <c r="BM42" i="34" s="1"/>
  <c r="AI33" i="34"/>
  <c r="FL31" i="34"/>
  <c r="AI39" i="34"/>
  <c r="AI48" i="34" s="1"/>
  <c r="BM48" i="34" s="1"/>
  <c r="DD48" i="34" s="1"/>
  <c r="EH48" i="34" s="1"/>
  <c r="FL48" i="34" s="1"/>
  <c r="GP48" i="34" s="1"/>
  <c r="GP31" i="34"/>
  <c r="AI44" i="34"/>
  <c r="AI52" i="34"/>
  <c r="BM52" i="34" s="1"/>
  <c r="EH31" i="34"/>
  <c r="DD31" i="34"/>
  <c r="AI38" i="34"/>
  <c r="BM38" i="34" s="1"/>
  <c r="DD38" i="34" s="1"/>
  <c r="EH38" i="34" s="1"/>
  <c r="FL38" i="34" s="1"/>
  <c r="GP38" i="34" s="1"/>
  <c r="W44" i="34"/>
  <c r="W45" i="34"/>
  <c r="W43" i="34"/>
  <c r="BA43" i="34" s="1"/>
  <c r="GD43" i="34" s="1"/>
  <c r="W41" i="34"/>
  <c r="BA41" i="34" s="1"/>
  <c r="W34" i="34"/>
  <c r="BA34" i="34" s="1"/>
  <c r="CR34" i="34" s="1"/>
  <c r="DV34" i="34" s="1"/>
  <c r="EZ34" i="34" s="1"/>
  <c r="GD34" i="34" s="1"/>
  <c r="EZ31" i="34"/>
  <c r="W51" i="34"/>
  <c r="BA51" i="34" s="1"/>
  <c r="W35" i="34"/>
  <c r="BA35" i="34" s="1"/>
  <c r="CR35" i="34" s="1"/>
  <c r="DV35" i="34" s="1"/>
  <c r="EZ35" i="34" s="1"/>
  <c r="GD35" i="34" s="1"/>
  <c r="W38" i="34"/>
  <c r="BA38" i="34" s="1"/>
  <c r="CR38" i="34" s="1"/>
  <c r="DV38" i="34" s="1"/>
  <c r="EZ38" i="34" s="1"/>
  <c r="GD38" i="34" s="1"/>
  <c r="DV31" i="34"/>
  <c r="CR31" i="34"/>
  <c r="W42" i="34"/>
  <c r="BA42" i="34" s="1"/>
  <c r="GD42" i="34" s="1"/>
  <c r="W32" i="34"/>
  <c r="BA32" i="34" s="1"/>
  <c r="CR32" i="34" s="1"/>
  <c r="DV32" i="34" s="1"/>
  <c r="EZ32" i="34" s="1"/>
  <c r="GD32" i="34" s="1"/>
  <c r="W33" i="34"/>
  <c r="GD31" i="34"/>
  <c r="W39" i="34"/>
  <c r="W48" i="34" s="1"/>
  <c r="BA48" i="34" s="1"/>
  <c r="CR48" i="34" s="1"/>
  <c r="DV48" i="34" s="1"/>
  <c r="EZ48" i="34" s="1"/>
  <c r="GD48" i="34" s="1"/>
  <c r="BA31" i="34"/>
  <c r="W36" i="34"/>
  <c r="BA36" i="34" s="1"/>
  <c r="CR36" i="34" s="1"/>
  <c r="DV36" i="34" s="1"/>
  <c r="EZ36" i="34" s="1"/>
  <c r="GD36" i="34" s="1"/>
  <c r="W52" i="34"/>
  <c r="BA52" i="34" s="1"/>
  <c r="AD44" i="34"/>
  <c r="AD45" i="34"/>
  <c r="AD52" i="34"/>
  <c r="BH52" i="34" s="1"/>
  <c r="AD42" i="34"/>
  <c r="BH42" i="34" s="1"/>
  <c r="FG31" i="34"/>
  <c r="EC31" i="34"/>
  <c r="AD38" i="34"/>
  <c r="BH38" i="34" s="1"/>
  <c r="CY38" i="34" s="1"/>
  <c r="EC38" i="34" s="1"/>
  <c r="FG38" i="34" s="1"/>
  <c r="GK38" i="34" s="1"/>
  <c r="AD36" i="34"/>
  <c r="BH36" i="34" s="1"/>
  <c r="CY36" i="34" s="1"/>
  <c r="EC36" i="34" s="1"/>
  <c r="FG36" i="34" s="1"/>
  <c r="GK36" i="34" s="1"/>
  <c r="CY31" i="34"/>
  <c r="AD39" i="34"/>
  <c r="AD43" i="34"/>
  <c r="BH43" i="34" s="1"/>
  <c r="GK43" i="34" s="1"/>
  <c r="AD32" i="34"/>
  <c r="BH32" i="34" s="1"/>
  <c r="CY32" i="34" s="1"/>
  <c r="EC32" i="34" s="1"/>
  <c r="FG32" i="34" s="1"/>
  <c r="GK32" i="34" s="1"/>
  <c r="AD35" i="34"/>
  <c r="BH35" i="34" s="1"/>
  <c r="CY35" i="34" s="1"/>
  <c r="EC35" i="34" s="1"/>
  <c r="FG35" i="34" s="1"/>
  <c r="GK35" i="34" s="1"/>
  <c r="AD34" i="34"/>
  <c r="BH34" i="34" s="1"/>
  <c r="CY34" i="34" s="1"/>
  <c r="EC34" i="34" s="1"/>
  <c r="FG34" i="34" s="1"/>
  <c r="GK34" i="34" s="1"/>
  <c r="AD51" i="34"/>
  <c r="BH51" i="34" s="1"/>
  <c r="GK31" i="34"/>
  <c r="AD33" i="34"/>
  <c r="BH31" i="34"/>
  <c r="AD41" i="34"/>
  <c r="BH41" i="34" s="1"/>
  <c r="U44" i="34"/>
  <c r="U45" i="34"/>
  <c r="U39" i="34"/>
  <c r="U48" i="34" s="1"/>
  <c r="AY48" i="34" s="1"/>
  <c r="CP48" i="34" s="1"/>
  <c r="DT48" i="34" s="1"/>
  <c r="EX48" i="34" s="1"/>
  <c r="GB48" i="34" s="1"/>
  <c r="U34" i="34"/>
  <c r="AY34" i="34" s="1"/>
  <c r="CP34" i="34" s="1"/>
  <c r="DT34" i="34" s="1"/>
  <c r="EX34" i="34" s="1"/>
  <c r="GB34" i="34" s="1"/>
  <c r="AY31" i="34"/>
  <c r="U32" i="34"/>
  <c r="AY32" i="34" s="1"/>
  <c r="CP32" i="34" s="1"/>
  <c r="DT32" i="34" s="1"/>
  <c r="EX32" i="34" s="1"/>
  <c r="GB32" i="34" s="1"/>
  <c r="U51" i="34"/>
  <c r="AY51" i="34" s="1"/>
  <c r="U42" i="34"/>
  <c r="AY42" i="34" s="1"/>
  <c r="U33" i="34"/>
  <c r="U41" i="34"/>
  <c r="AY41" i="34" s="1"/>
  <c r="U43" i="34"/>
  <c r="AY43" i="34" s="1"/>
  <c r="GB43" i="34" s="1"/>
  <c r="DT31" i="34"/>
  <c r="U36" i="34"/>
  <c r="AY36" i="34" s="1"/>
  <c r="CP36" i="34" s="1"/>
  <c r="DT36" i="34" s="1"/>
  <c r="EX36" i="34" s="1"/>
  <c r="GB36" i="34" s="1"/>
  <c r="CP31" i="34"/>
  <c r="U52" i="34"/>
  <c r="AY52" i="34" s="1"/>
  <c r="GB31" i="34"/>
  <c r="U38" i="34"/>
  <c r="AY38" i="34" s="1"/>
  <c r="CP38" i="34" s="1"/>
  <c r="DT38" i="34" s="1"/>
  <c r="EX38" i="34" s="1"/>
  <c r="GB38" i="34" s="1"/>
  <c r="EX31" i="34"/>
  <c r="U35" i="34"/>
  <c r="AY35" i="34" s="1"/>
  <c r="CP35" i="34" s="1"/>
  <c r="DT35" i="34" s="1"/>
  <c r="EX35" i="34" s="1"/>
  <c r="GB35" i="34" s="1"/>
  <c r="AN44" i="34"/>
  <c r="AN45" i="34"/>
  <c r="AN43" i="34"/>
  <c r="BR43" i="34" s="1"/>
  <c r="GU43" i="34" s="1"/>
  <c r="AN41" i="34"/>
  <c r="BR41" i="34" s="1"/>
  <c r="AN39" i="34"/>
  <c r="AN48" i="34" s="1"/>
  <c r="BR48" i="34" s="1"/>
  <c r="DI48" i="34" s="1"/>
  <c r="EM48" i="34" s="1"/>
  <c r="FQ48" i="34" s="1"/>
  <c r="GU48" i="34" s="1"/>
  <c r="AN35" i="34"/>
  <c r="BR35" i="34" s="1"/>
  <c r="DI35" i="34" s="1"/>
  <c r="EM35" i="34" s="1"/>
  <c r="FQ35" i="34" s="1"/>
  <c r="GU35" i="34" s="1"/>
  <c r="AN51" i="34"/>
  <c r="BR51" i="34" s="1"/>
  <c r="AN33" i="34"/>
  <c r="AN32" i="34"/>
  <c r="BR32" i="34" s="1"/>
  <c r="DI32" i="34" s="1"/>
  <c r="EM32" i="34" s="1"/>
  <c r="FQ32" i="34" s="1"/>
  <c r="GU32" i="34" s="1"/>
  <c r="FQ31" i="34"/>
  <c r="AN42" i="34"/>
  <c r="BR42" i="34" s="1"/>
  <c r="BR31" i="34"/>
  <c r="DI31" i="34"/>
  <c r="AN36" i="34"/>
  <c r="BR36" i="34" s="1"/>
  <c r="DI36" i="34" s="1"/>
  <c r="EM36" i="34" s="1"/>
  <c r="FQ36" i="34" s="1"/>
  <c r="GU36" i="34" s="1"/>
  <c r="AN38" i="34"/>
  <c r="BR38" i="34" s="1"/>
  <c r="DI38" i="34" s="1"/>
  <c r="EM38" i="34" s="1"/>
  <c r="FQ38" i="34" s="1"/>
  <c r="GU38" i="34" s="1"/>
  <c r="AN34" i="34"/>
  <c r="BR34" i="34" s="1"/>
  <c r="DI34" i="34" s="1"/>
  <c r="EM34" i="34" s="1"/>
  <c r="FQ34" i="34" s="1"/>
  <c r="GU34" i="34" s="1"/>
  <c r="EM31" i="34"/>
  <c r="AN52" i="34"/>
  <c r="BR52" i="34" s="1"/>
  <c r="GU31" i="34"/>
  <c r="Y44" i="34"/>
  <c r="Y45" i="34"/>
  <c r="Y41" i="34"/>
  <c r="BC41" i="34" s="1"/>
  <c r="Y36" i="34"/>
  <c r="BC36" i="34" s="1"/>
  <c r="CT36" i="34" s="1"/>
  <c r="DX36" i="34" s="1"/>
  <c r="FB36" i="34" s="1"/>
  <c r="GF36" i="34" s="1"/>
  <c r="Y33" i="34"/>
  <c r="FB31" i="34"/>
  <c r="Y52" i="34"/>
  <c r="BC52" i="34" s="1"/>
  <c r="Y39" i="34"/>
  <c r="Y42" i="34"/>
  <c r="BC42" i="34" s="1"/>
  <c r="BC31" i="34"/>
  <c r="DX31" i="34"/>
  <c r="Y43" i="34"/>
  <c r="BC43" i="34" s="1"/>
  <c r="GF43" i="34" s="1"/>
  <c r="GF31" i="34"/>
  <c r="Y38" i="34"/>
  <c r="BC38" i="34" s="1"/>
  <c r="CT38" i="34" s="1"/>
  <c r="DX38" i="34" s="1"/>
  <c r="FB38" i="34" s="1"/>
  <c r="GF38" i="34" s="1"/>
  <c r="Y32" i="34"/>
  <c r="BC32" i="34" s="1"/>
  <c r="CT32" i="34" s="1"/>
  <c r="DX32" i="34" s="1"/>
  <c r="FB32" i="34" s="1"/>
  <c r="GF32" i="34" s="1"/>
  <c r="Y34" i="34"/>
  <c r="BC34" i="34" s="1"/>
  <c r="CT34" i="34" s="1"/>
  <c r="DX34" i="34" s="1"/>
  <c r="FB34" i="34" s="1"/>
  <c r="GF34" i="34" s="1"/>
  <c r="CT31" i="34"/>
  <c r="Y35" i="34"/>
  <c r="BC35" i="34" s="1"/>
  <c r="CT35" i="34" s="1"/>
  <c r="DX35" i="34" s="1"/>
  <c r="FB35" i="34" s="1"/>
  <c r="GF35" i="34" s="1"/>
  <c r="Y51" i="34"/>
  <c r="BC51" i="34" s="1"/>
  <c r="Y48" i="34"/>
  <c r="BC48" i="34" s="1"/>
  <c r="CT48" i="34" s="1"/>
  <c r="DX48" i="34" s="1"/>
  <c r="FB48" i="34" s="1"/>
  <c r="GF48" i="34" s="1"/>
  <c r="X44" i="34"/>
  <c r="X52" i="34"/>
  <c r="BB52" i="34" s="1"/>
  <c r="X38" i="34"/>
  <c r="BB38" i="34" s="1"/>
  <c r="CS38" i="34" s="1"/>
  <c r="DW38" i="34" s="1"/>
  <c r="FA38" i="34" s="1"/>
  <c r="GE38" i="34" s="1"/>
  <c r="CS31" i="34"/>
  <c r="FA31" i="34"/>
  <c r="DW31" i="34"/>
  <c r="X42" i="34"/>
  <c r="BB42" i="34" s="1"/>
  <c r="X33" i="34"/>
  <c r="X34" i="34"/>
  <c r="BB34" i="34" s="1"/>
  <c r="CS34" i="34" s="1"/>
  <c r="DW34" i="34" s="1"/>
  <c r="FA34" i="34" s="1"/>
  <c r="GE34" i="34" s="1"/>
  <c r="X35" i="34"/>
  <c r="BB35" i="34" s="1"/>
  <c r="CS35" i="34" s="1"/>
  <c r="DW35" i="34" s="1"/>
  <c r="FA35" i="34" s="1"/>
  <c r="GE35" i="34" s="1"/>
  <c r="X45" i="34"/>
  <c r="X39" i="34"/>
  <c r="X48" i="34" s="1"/>
  <c r="BB48" i="34" s="1"/>
  <c r="CS48" i="34" s="1"/>
  <c r="DW48" i="34" s="1"/>
  <c r="FA48" i="34" s="1"/>
  <c r="GE48" i="34" s="1"/>
  <c r="X32" i="34"/>
  <c r="BB32" i="34" s="1"/>
  <c r="CS32" i="34" s="1"/>
  <c r="DW32" i="34" s="1"/>
  <c r="FA32" i="34" s="1"/>
  <c r="GE32" i="34" s="1"/>
  <c r="X43" i="34"/>
  <c r="BB43" i="34" s="1"/>
  <c r="GE43" i="34" s="1"/>
  <c r="BB31" i="34"/>
  <c r="GE31" i="34"/>
  <c r="X51" i="34"/>
  <c r="BB51" i="34" s="1"/>
  <c r="X41" i="34"/>
  <c r="BB41" i="34" s="1"/>
  <c r="X36" i="34"/>
  <c r="BB36" i="34" s="1"/>
  <c r="CS36" i="34" s="1"/>
  <c r="DW36" i="34" s="1"/>
  <c r="FA36" i="34" s="1"/>
  <c r="GE36" i="34" s="1"/>
  <c r="R45" i="34"/>
  <c r="R44" i="34"/>
  <c r="R43" i="34"/>
  <c r="AV43" i="34" s="1"/>
  <c r="FY43" i="34" s="1"/>
  <c r="R33" i="34"/>
  <c r="R36" i="34"/>
  <c r="AV36" i="34" s="1"/>
  <c r="CM36" i="34" s="1"/>
  <c r="DQ36" i="34" s="1"/>
  <c r="EU36" i="34" s="1"/>
  <c r="FY36" i="34" s="1"/>
  <c r="R38" i="34"/>
  <c r="AV38" i="34" s="1"/>
  <c r="CM38" i="34" s="1"/>
  <c r="DQ38" i="34" s="1"/>
  <c r="EU38" i="34" s="1"/>
  <c r="FY38" i="34" s="1"/>
  <c r="R51" i="34"/>
  <c r="AV51" i="34" s="1"/>
  <c r="R41" i="34"/>
  <c r="AV41" i="34" s="1"/>
  <c r="EU31" i="34"/>
  <c r="CM31" i="34"/>
  <c r="AV31" i="34"/>
  <c r="R52" i="34"/>
  <c r="AV52" i="34" s="1"/>
  <c r="FY31" i="34"/>
  <c r="R39" i="34"/>
  <c r="R48" i="34" s="1"/>
  <c r="AV48" i="34" s="1"/>
  <c r="CM48" i="34" s="1"/>
  <c r="DQ48" i="34" s="1"/>
  <c r="EU48" i="34" s="1"/>
  <c r="FY48" i="34" s="1"/>
  <c r="DQ31" i="34"/>
  <c r="R34" i="34"/>
  <c r="AV34" i="34" s="1"/>
  <c r="CM34" i="34" s="1"/>
  <c r="DQ34" i="34" s="1"/>
  <c r="EU34" i="34" s="1"/>
  <c r="FY34" i="34" s="1"/>
  <c r="R32" i="34"/>
  <c r="AV32" i="34" s="1"/>
  <c r="CM32" i="34" s="1"/>
  <c r="DQ32" i="34" s="1"/>
  <c r="EU32" i="34" s="1"/>
  <c r="FY32" i="34" s="1"/>
  <c r="R35" i="34"/>
  <c r="AV35" i="34" s="1"/>
  <c r="CM35" i="34" s="1"/>
  <c r="DQ35" i="34" s="1"/>
  <c r="EU35" i="34" s="1"/>
  <c r="FY35" i="34" s="1"/>
  <c r="R42" i="34"/>
  <c r="AV42" i="34" s="1"/>
  <c r="S45" i="34"/>
  <c r="S51" i="34"/>
  <c r="AW51" i="34" s="1"/>
  <c r="S35" i="34"/>
  <c r="AW35" i="34" s="1"/>
  <c r="CN35" i="34" s="1"/>
  <c r="DR35" i="34" s="1"/>
  <c r="EV35" i="34" s="1"/>
  <c r="FZ35" i="34" s="1"/>
  <c r="S42" i="34"/>
  <c r="AW42" i="34" s="1"/>
  <c r="AW31" i="34"/>
  <c r="FZ31" i="34"/>
  <c r="S43" i="34"/>
  <c r="AW43" i="34" s="1"/>
  <c r="FZ43" i="34" s="1"/>
  <c r="S32" i="34"/>
  <c r="AW32" i="34" s="1"/>
  <c r="CN32" i="34" s="1"/>
  <c r="DR32" i="34" s="1"/>
  <c r="EV32" i="34" s="1"/>
  <c r="FZ32" i="34" s="1"/>
  <c r="CN31" i="34"/>
  <c r="S36" i="34"/>
  <c r="AW36" i="34" s="1"/>
  <c r="CN36" i="34" s="1"/>
  <c r="DR36" i="34" s="1"/>
  <c r="EV36" i="34" s="1"/>
  <c r="FZ36" i="34" s="1"/>
  <c r="S33" i="34"/>
  <c r="S39" i="34"/>
  <c r="S44" i="34"/>
  <c r="S52" i="34"/>
  <c r="AW52" i="34" s="1"/>
  <c r="S41" i="34"/>
  <c r="AW41" i="34" s="1"/>
  <c r="EV31" i="34"/>
  <c r="S38" i="34"/>
  <c r="AW38" i="34" s="1"/>
  <c r="CN38" i="34" s="1"/>
  <c r="DR38" i="34" s="1"/>
  <c r="EV38" i="34" s="1"/>
  <c r="FZ38" i="34" s="1"/>
  <c r="DR31" i="34"/>
  <c r="S34" i="34"/>
  <c r="AW34" i="34" s="1"/>
  <c r="CN34" i="34" s="1"/>
  <c r="DR34" i="34" s="1"/>
  <c r="EV34" i="34" s="1"/>
  <c r="FZ34" i="34" s="1"/>
  <c r="Q45" i="34"/>
  <c r="Q41" i="34"/>
  <c r="AU41" i="34" s="1"/>
  <c r="Q36" i="34"/>
  <c r="AU36" i="34" s="1"/>
  <c r="CL36" i="34" s="1"/>
  <c r="DP36" i="34" s="1"/>
  <c r="ET36" i="34" s="1"/>
  <c r="FX36" i="34" s="1"/>
  <c r="Q35" i="34"/>
  <c r="AU35" i="34" s="1"/>
  <c r="CL35" i="34" s="1"/>
  <c r="DP35" i="34" s="1"/>
  <c r="ET35" i="34" s="1"/>
  <c r="FX35" i="34" s="1"/>
  <c r="CL31" i="34"/>
  <c r="Q52" i="34"/>
  <c r="AU52" i="34" s="1"/>
  <c r="Q39" i="34"/>
  <c r="FX31" i="34"/>
  <c r="Q32" i="34"/>
  <c r="AU32" i="34" s="1"/>
  <c r="CL32" i="34" s="1"/>
  <c r="DP32" i="34" s="1"/>
  <c r="ET32" i="34" s="1"/>
  <c r="FX32" i="34" s="1"/>
  <c r="Q33" i="34"/>
  <c r="Q42" i="34"/>
  <c r="AU42" i="34" s="1"/>
  <c r="DP31" i="34"/>
  <c r="Q44" i="34"/>
  <c r="Q34" i="34"/>
  <c r="AU34" i="34" s="1"/>
  <c r="CL34" i="34" s="1"/>
  <c r="DP34" i="34" s="1"/>
  <c r="ET34" i="34" s="1"/>
  <c r="FX34" i="34" s="1"/>
  <c r="Q43" i="34"/>
  <c r="AU43" i="34" s="1"/>
  <c r="FX43" i="34" s="1"/>
  <c r="ET31" i="34"/>
  <c r="Q51" i="34"/>
  <c r="AU51" i="34" s="1"/>
  <c r="Q38" i="34"/>
  <c r="AU38" i="34" s="1"/>
  <c r="CL38" i="34" s="1"/>
  <c r="DP38" i="34" s="1"/>
  <c r="ET38" i="34" s="1"/>
  <c r="FX38" i="34" s="1"/>
  <c r="AU31" i="34"/>
  <c r="O45" i="34"/>
  <c r="O44" i="34"/>
  <c r="O51" i="34"/>
  <c r="AS51" i="34" s="1"/>
  <c r="O35" i="34"/>
  <c r="AS35" i="34" s="1"/>
  <c r="CJ35" i="34" s="1"/>
  <c r="DN35" i="34" s="1"/>
  <c r="ER35" i="34" s="1"/>
  <c r="FV35" i="34" s="1"/>
  <c r="O36" i="34"/>
  <c r="AS36" i="34" s="1"/>
  <c r="CJ36" i="34" s="1"/>
  <c r="DN36" i="34" s="1"/>
  <c r="ER36" i="34" s="1"/>
  <c r="FV36" i="34" s="1"/>
  <c r="O41" i="34"/>
  <c r="AS41" i="34" s="1"/>
  <c r="O42" i="34"/>
  <c r="AS42" i="34" s="1"/>
  <c r="DN31" i="34"/>
  <c r="AS31" i="34"/>
  <c r="O43" i="34"/>
  <c r="AS43" i="34" s="1"/>
  <c r="FV43" i="34" s="1"/>
  <c r="O32" i="34"/>
  <c r="AS32" i="34" s="1"/>
  <c r="CJ32" i="34" s="1"/>
  <c r="DN32" i="34" s="1"/>
  <c r="ER32" i="34" s="1"/>
  <c r="FV32" i="34" s="1"/>
  <c r="O34" i="34"/>
  <c r="AS34" i="34" s="1"/>
  <c r="CJ34" i="34" s="1"/>
  <c r="DN34" i="34" s="1"/>
  <c r="ER34" i="34" s="1"/>
  <c r="FV34" i="34" s="1"/>
  <c r="O39" i="34"/>
  <c r="O48" i="34" s="1"/>
  <c r="AS48" i="34" s="1"/>
  <c r="CJ48" i="34" s="1"/>
  <c r="DN48" i="34" s="1"/>
  <c r="ER48" i="34" s="1"/>
  <c r="FV48" i="34" s="1"/>
  <c r="O38" i="34"/>
  <c r="AS38" i="34" s="1"/>
  <c r="CJ38" i="34" s="1"/>
  <c r="DN38" i="34" s="1"/>
  <c r="ER38" i="34" s="1"/>
  <c r="FV38" i="34" s="1"/>
  <c r="CJ31" i="34"/>
  <c r="FV31" i="34"/>
  <c r="O33" i="34"/>
  <c r="O52" i="34"/>
  <c r="AS52" i="34" s="1"/>
  <c r="ER31" i="34"/>
  <c r="AK44" i="34"/>
  <c r="AK45" i="34"/>
  <c r="AK41" i="34"/>
  <c r="BO41" i="34" s="1"/>
  <c r="AK43" i="34"/>
  <c r="BO43" i="34" s="1"/>
  <c r="GR43" i="34" s="1"/>
  <c r="GR31" i="34"/>
  <c r="DF31" i="34"/>
  <c r="AK52" i="34"/>
  <c r="BO52" i="34" s="1"/>
  <c r="AK36" i="34"/>
  <c r="BO36" i="34" s="1"/>
  <c r="DF36" i="34" s="1"/>
  <c r="EJ36" i="34" s="1"/>
  <c r="FN36" i="34" s="1"/>
  <c r="GR36" i="34" s="1"/>
  <c r="BO31" i="34"/>
  <c r="FN31" i="34"/>
  <c r="AK51" i="34"/>
  <c r="BO51" i="34" s="1"/>
  <c r="AK34" i="34"/>
  <c r="BO34" i="34" s="1"/>
  <c r="DF34" i="34" s="1"/>
  <c r="EJ34" i="34" s="1"/>
  <c r="FN34" i="34" s="1"/>
  <c r="GR34" i="34" s="1"/>
  <c r="AK33" i="34"/>
  <c r="AK35" i="34"/>
  <c r="BO35" i="34" s="1"/>
  <c r="DF35" i="34" s="1"/>
  <c r="EJ35" i="34" s="1"/>
  <c r="FN35" i="34" s="1"/>
  <c r="GR35" i="34" s="1"/>
  <c r="AK39" i="34"/>
  <c r="AK48" i="34" s="1"/>
  <c r="BO48" i="34" s="1"/>
  <c r="DF48" i="34" s="1"/>
  <c r="EJ48" i="34" s="1"/>
  <c r="FN48" i="34" s="1"/>
  <c r="GR48" i="34" s="1"/>
  <c r="AK38" i="34"/>
  <c r="BO38" i="34" s="1"/>
  <c r="DF38" i="34" s="1"/>
  <c r="EJ38" i="34" s="1"/>
  <c r="FN38" i="34" s="1"/>
  <c r="GR38" i="34" s="1"/>
  <c r="EJ31" i="34"/>
  <c r="AK42" i="34"/>
  <c r="BO42" i="34" s="1"/>
  <c r="GR42" i="34" s="1"/>
  <c r="AK32" i="34"/>
  <c r="BO32" i="34" s="1"/>
  <c r="DF32" i="34" s="1"/>
  <c r="EJ32" i="34" s="1"/>
  <c r="FN32" i="34" s="1"/>
  <c r="GR32" i="34" s="1"/>
  <c r="T44" i="34"/>
  <c r="T45" i="34"/>
  <c r="T41" i="34"/>
  <c r="AX41" i="34" s="1"/>
  <c r="GA41" i="34" s="1"/>
  <c r="T38" i="34"/>
  <c r="AX38" i="34" s="1"/>
  <c r="CO38" i="34" s="1"/>
  <c r="DS38" i="34" s="1"/>
  <c r="EW38" i="34" s="1"/>
  <c r="GA38" i="34" s="1"/>
  <c r="CO31" i="34"/>
  <c r="DS31" i="34"/>
  <c r="T52" i="34"/>
  <c r="AX52" i="34" s="1"/>
  <c r="T51" i="34"/>
  <c r="AX51" i="34" s="1"/>
  <c r="T35" i="34"/>
  <c r="AX35" i="34" s="1"/>
  <c r="CO35" i="34" s="1"/>
  <c r="DS35" i="34" s="1"/>
  <c r="EW35" i="34" s="1"/>
  <c r="GA35" i="34" s="1"/>
  <c r="EW31" i="34"/>
  <c r="AX31" i="34"/>
  <c r="T42" i="34"/>
  <c r="AX42" i="34" s="1"/>
  <c r="T33" i="34"/>
  <c r="T39" i="34"/>
  <c r="GA31" i="34"/>
  <c r="T43" i="34"/>
  <c r="AX43" i="34" s="1"/>
  <c r="GA43" i="34" s="1"/>
  <c r="T36" i="34"/>
  <c r="AX36" i="34" s="1"/>
  <c r="CO36" i="34" s="1"/>
  <c r="DS36" i="34" s="1"/>
  <c r="EW36" i="34" s="1"/>
  <c r="GA36" i="34" s="1"/>
  <c r="T32" i="34"/>
  <c r="AX32" i="34" s="1"/>
  <c r="CO32" i="34" s="1"/>
  <c r="DS32" i="34" s="1"/>
  <c r="EW32" i="34" s="1"/>
  <c r="GA32" i="34" s="1"/>
  <c r="T34" i="34"/>
  <c r="AX34" i="34" s="1"/>
  <c r="CO34" i="34" s="1"/>
  <c r="DS34" i="34" s="1"/>
  <c r="EW34" i="34" s="1"/>
  <c r="GA34" i="34" s="1"/>
  <c r="AO44" i="34"/>
  <c r="AO45" i="34"/>
  <c r="AO51" i="34"/>
  <c r="BS51" i="34" s="1"/>
  <c r="AO38" i="34"/>
  <c r="BS38" i="34" s="1"/>
  <c r="DJ38" i="34" s="1"/>
  <c r="EN38" i="34" s="1"/>
  <c r="FR38" i="34" s="1"/>
  <c r="GV38" i="34" s="1"/>
  <c r="AO33" i="34"/>
  <c r="DJ31" i="34"/>
  <c r="AO43" i="34"/>
  <c r="BS43" i="34" s="1"/>
  <c r="GV43" i="34" s="1"/>
  <c r="AO34" i="34"/>
  <c r="BS34" i="34" s="1"/>
  <c r="DJ34" i="34" s="1"/>
  <c r="EN34" i="34" s="1"/>
  <c r="FR34" i="34" s="1"/>
  <c r="GV34" i="34" s="1"/>
  <c r="BS31" i="34"/>
  <c r="EN31" i="34"/>
  <c r="AO41" i="34"/>
  <c r="BS41" i="34" s="1"/>
  <c r="GV31" i="34"/>
  <c r="AO39" i="34"/>
  <c r="AO48" i="34" s="1"/>
  <c r="BS48" i="34" s="1"/>
  <c r="DJ48" i="34" s="1"/>
  <c r="EN48" i="34" s="1"/>
  <c r="FR48" i="34" s="1"/>
  <c r="GV48" i="34" s="1"/>
  <c r="FR31" i="34"/>
  <c r="AO36" i="34"/>
  <c r="BS36" i="34" s="1"/>
  <c r="DJ36" i="34" s="1"/>
  <c r="EN36" i="34" s="1"/>
  <c r="FR36" i="34" s="1"/>
  <c r="GV36" i="34" s="1"/>
  <c r="AO42" i="34"/>
  <c r="BS42" i="34" s="1"/>
  <c r="AO35" i="34"/>
  <c r="BS35" i="34" s="1"/>
  <c r="DJ35" i="34" s="1"/>
  <c r="EN35" i="34" s="1"/>
  <c r="FR35" i="34" s="1"/>
  <c r="GV35" i="34" s="1"/>
  <c r="AO32" i="34"/>
  <c r="BS32" i="34" s="1"/>
  <c r="DJ32" i="34" s="1"/>
  <c r="EN32" i="34" s="1"/>
  <c r="FR32" i="34" s="1"/>
  <c r="GV32" i="34" s="1"/>
  <c r="AO52" i="34"/>
  <c r="BS52" i="34" s="1"/>
  <c r="AL44" i="34"/>
  <c r="AL42" i="34"/>
  <c r="BP42" i="34" s="1"/>
  <c r="AL34" i="34"/>
  <c r="BP34" i="34" s="1"/>
  <c r="DG34" i="34" s="1"/>
  <c r="EK34" i="34" s="1"/>
  <c r="FO34" i="34" s="1"/>
  <c r="GS34" i="34" s="1"/>
  <c r="EK31" i="34"/>
  <c r="GS31" i="34"/>
  <c r="AL51" i="34"/>
  <c r="BP51" i="34" s="1"/>
  <c r="AL36" i="34"/>
  <c r="BP36" i="34" s="1"/>
  <c r="DG36" i="34" s="1"/>
  <c r="EK36" i="34" s="1"/>
  <c r="FO36" i="34" s="1"/>
  <c r="GS36" i="34" s="1"/>
  <c r="FO31" i="34"/>
  <c r="AL39" i="34"/>
  <c r="AL43" i="34"/>
  <c r="BP43" i="34" s="1"/>
  <c r="GS43" i="34" s="1"/>
  <c r="AL32" i="34"/>
  <c r="BP32" i="34" s="1"/>
  <c r="DG32" i="34" s="1"/>
  <c r="EK32" i="34" s="1"/>
  <c r="FO32" i="34" s="1"/>
  <c r="GS32" i="34" s="1"/>
  <c r="AL33" i="34"/>
  <c r="AL41" i="34"/>
  <c r="BP41" i="34" s="1"/>
  <c r="GS41" i="34" s="1"/>
  <c r="BP31" i="34"/>
  <c r="AL35" i="34"/>
  <c r="BP35" i="34" s="1"/>
  <c r="DG35" i="34" s="1"/>
  <c r="EK35" i="34" s="1"/>
  <c r="FO35" i="34" s="1"/>
  <c r="GS35" i="34" s="1"/>
  <c r="DG31" i="34"/>
  <c r="AL52" i="34"/>
  <c r="BP52" i="34" s="1"/>
  <c r="AL45" i="34"/>
  <c r="AL38" i="34"/>
  <c r="BP38" i="34" s="1"/>
  <c r="DG38" i="34" s="1"/>
  <c r="EK38" i="34" s="1"/>
  <c r="FO38" i="34" s="1"/>
  <c r="GS38" i="34" s="1"/>
  <c r="AM44" i="34"/>
  <c r="AM42" i="34"/>
  <c r="BQ42" i="34" s="1"/>
  <c r="AM39" i="34"/>
  <c r="AM48" i="34" s="1"/>
  <c r="BQ48" i="34" s="1"/>
  <c r="DH48" i="34" s="1"/>
  <c r="EL48" i="34" s="1"/>
  <c r="FP48" i="34" s="1"/>
  <c r="GT48" i="34" s="1"/>
  <c r="AM36" i="34"/>
  <c r="BQ36" i="34" s="1"/>
  <c r="DH36" i="34" s="1"/>
  <c r="EL36" i="34" s="1"/>
  <c r="FP36" i="34" s="1"/>
  <c r="GT36" i="34" s="1"/>
  <c r="AM38" i="34"/>
  <c r="BQ38" i="34" s="1"/>
  <c r="DH38" i="34" s="1"/>
  <c r="EL38" i="34" s="1"/>
  <c r="FP38" i="34" s="1"/>
  <c r="GT38" i="34" s="1"/>
  <c r="AM52" i="34"/>
  <c r="BQ52" i="34" s="1"/>
  <c r="AM35" i="34"/>
  <c r="BQ35" i="34" s="1"/>
  <c r="DH35" i="34" s="1"/>
  <c r="EL35" i="34" s="1"/>
  <c r="FP35" i="34" s="1"/>
  <c r="GT35" i="34" s="1"/>
  <c r="AM32" i="34"/>
  <c r="BQ32" i="34" s="1"/>
  <c r="DH32" i="34" s="1"/>
  <c r="EL32" i="34" s="1"/>
  <c r="FP32" i="34" s="1"/>
  <c r="GT32" i="34" s="1"/>
  <c r="FP31" i="34"/>
  <c r="AM51" i="34"/>
  <c r="BQ51" i="34" s="1"/>
  <c r="AM34" i="34"/>
  <c r="BQ34" i="34" s="1"/>
  <c r="DH34" i="34" s="1"/>
  <c r="EL34" i="34" s="1"/>
  <c r="FP34" i="34" s="1"/>
  <c r="GT34" i="34" s="1"/>
  <c r="BQ31" i="34"/>
  <c r="AM41" i="34"/>
  <c r="BQ41" i="34" s="1"/>
  <c r="GT41" i="34" s="1"/>
  <c r="GT31" i="34"/>
  <c r="AM43" i="34"/>
  <c r="BQ43" i="34" s="1"/>
  <c r="GT43" i="34" s="1"/>
  <c r="AM45" i="34"/>
  <c r="AM33" i="34"/>
  <c r="EL31" i="34"/>
  <c r="DH31" i="34"/>
  <c r="AF45" i="34"/>
  <c r="AF41" i="34"/>
  <c r="BJ41" i="34" s="1"/>
  <c r="AF39" i="34"/>
  <c r="AF48" i="34" s="1"/>
  <c r="BJ48" i="34" s="1"/>
  <c r="DA48" i="34" s="1"/>
  <c r="EE48" i="34" s="1"/>
  <c r="FI48" i="34" s="1"/>
  <c r="GM48" i="34" s="1"/>
  <c r="AF33" i="34"/>
  <c r="GM31" i="34"/>
  <c r="AF51" i="34"/>
  <c r="BJ51" i="34" s="1"/>
  <c r="AF43" i="34"/>
  <c r="BJ43" i="34" s="1"/>
  <c r="GM43" i="34" s="1"/>
  <c r="AF35" i="34"/>
  <c r="BJ35" i="34" s="1"/>
  <c r="DA35" i="34" s="1"/>
  <c r="EE35" i="34" s="1"/>
  <c r="FI35" i="34" s="1"/>
  <c r="GM35" i="34" s="1"/>
  <c r="EE31" i="34"/>
  <c r="AF36" i="34"/>
  <c r="BJ36" i="34" s="1"/>
  <c r="DA36" i="34" s="1"/>
  <c r="EE36" i="34" s="1"/>
  <c r="FI36" i="34" s="1"/>
  <c r="GM36" i="34" s="1"/>
  <c r="BJ31" i="34"/>
  <c r="AF44" i="34"/>
  <c r="AF38" i="34"/>
  <c r="BJ38" i="34" s="1"/>
  <c r="DA38" i="34" s="1"/>
  <c r="EE38" i="34" s="1"/>
  <c r="FI38" i="34" s="1"/>
  <c r="GM38" i="34" s="1"/>
  <c r="FI31" i="34"/>
  <c r="AF52" i="34"/>
  <c r="BJ52" i="34" s="1"/>
  <c r="AF34" i="34"/>
  <c r="BJ34" i="34" s="1"/>
  <c r="DA34" i="34" s="1"/>
  <c r="EE34" i="34" s="1"/>
  <c r="FI34" i="34" s="1"/>
  <c r="GM34" i="34" s="1"/>
  <c r="AF32" i="34"/>
  <c r="BJ32" i="34" s="1"/>
  <c r="DA32" i="34" s="1"/>
  <c r="EE32" i="34" s="1"/>
  <c r="FI32" i="34" s="1"/>
  <c r="GM32" i="34" s="1"/>
  <c r="DA31" i="34"/>
  <c r="AF42" i="34"/>
  <c r="BJ42" i="34" s="1"/>
  <c r="AG45" i="34"/>
  <c r="AG51" i="34"/>
  <c r="BK51" i="34" s="1"/>
  <c r="AG38" i="34"/>
  <c r="BK38" i="34" s="1"/>
  <c r="DB38" i="34" s="1"/>
  <c r="EF38" i="34" s="1"/>
  <c r="FJ38" i="34" s="1"/>
  <c r="GN38" i="34" s="1"/>
  <c r="GN31" i="34"/>
  <c r="AG32" i="34"/>
  <c r="BK32" i="34" s="1"/>
  <c r="DB32" i="34" s="1"/>
  <c r="EF32" i="34" s="1"/>
  <c r="FJ32" i="34" s="1"/>
  <c r="GN32" i="34" s="1"/>
  <c r="AG42" i="34"/>
  <c r="BK42" i="34" s="1"/>
  <c r="AG34" i="34"/>
  <c r="BK34" i="34" s="1"/>
  <c r="DB34" i="34" s="1"/>
  <c r="EF34" i="34" s="1"/>
  <c r="FJ34" i="34" s="1"/>
  <c r="GN34" i="34" s="1"/>
  <c r="EF31" i="34"/>
  <c r="DB31" i="34"/>
  <c r="AG41" i="34"/>
  <c r="BK41" i="34" s="1"/>
  <c r="BK31" i="34"/>
  <c r="AG39" i="34"/>
  <c r="AG35" i="34"/>
  <c r="BK35" i="34" s="1"/>
  <c r="DB35" i="34" s="1"/>
  <c r="EF35" i="34" s="1"/>
  <c r="FJ35" i="34" s="1"/>
  <c r="GN35" i="34" s="1"/>
  <c r="AG36" i="34"/>
  <c r="BK36" i="34" s="1"/>
  <c r="DB36" i="34" s="1"/>
  <c r="EF36" i="34" s="1"/>
  <c r="FJ36" i="34" s="1"/>
  <c r="GN36" i="34" s="1"/>
  <c r="AG43" i="34"/>
  <c r="BK43" i="34" s="1"/>
  <c r="GN43" i="34" s="1"/>
  <c r="AG33" i="34"/>
  <c r="AG52" i="34"/>
  <c r="BK52" i="34" s="1"/>
  <c r="AG44" i="34"/>
  <c r="FJ31" i="34"/>
  <c r="AG48" i="34"/>
  <c r="BK48" i="34" s="1"/>
  <c r="DB48" i="34" s="1"/>
  <c r="EF48" i="34" s="1"/>
  <c r="FJ48" i="34" s="1"/>
  <c r="GN48" i="34" s="1"/>
  <c r="AJ45" i="34"/>
  <c r="AJ44" i="34"/>
  <c r="AJ51" i="34"/>
  <c r="BN51" i="34" s="1"/>
  <c r="AJ39" i="34"/>
  <c r="DE31" i="34"/>
  <c r="GQ31" i="34"/>
  <c r="AJ41" i="34"/>
  <c r="BN41" i="34" s="1"/>
  <c r="GQ41" i="34" s="1"/>
  <c r="AJ33" i="34"/>
  <c r="EI31" i="34"/>
  <c r="AJ43" i="34"/>
  <c r="BN43" i="34" s="1"/>
  <c r="GQ43" i="34" s="1"/>
  <c r="AJ38" i="34"/>
  <c r="BN38" i="34" s="1"/>
  <c r="DE38" i="34" s="1"/>
  <c r="EI38" i="34" s="1"/>
  <c r="FM38" i="34" s="1"/>
  <c r="GQ38" i="34" s="1"/>
  <c r="BN31" i="34"/>
  <c r="AJ36" i="34"/>
  <c r="BN36" i="34" s="1"/>
  <c r="DE36" i="34" s="1"/>
  <c r="EI36" i="34" s="1"/>
  <c r="FM36" i="34" s="1"/>
  <c r="GQ36" i="34" s="1"/>
  <c r="AJ42" i="34"/>
  <c r="BN42" i="34" s="1"/>
  <c r="FM31" i="34"/>
  <c r="AJ48" i="34"/>
  <c r="BN48" i="34" s="1"/>
  <c r="DE48" i="34" s="1"/>
  <c r="EI48" i="34" s="1"/>
  <c r="FM48" i="34" s="1"/>
  <c r="GQ48" i="34" s="1"/>
  <c r="AJ35" i="34"/>
  <c r="BN35" i="34" s="1"/>
  <c r="DE35" i="34" s="1"/>
  <c r="EI35" i="34" s="1"/>
  <c r="FM35" i="34" s="1"/>
  <c r="GQ35" i="34" s="1"/>
  <c r="AJ34" i="34"/>
  <c r="BN34" i="34" s="1"/>
  <c r="DE34" i="34" s="1"/>
  <c r="EI34" i="34" s="1"/>
  <c r="FM34" i="34" s="1"/>
  <c r="GQ34" i="34" s="1"/>
  <c r="AJ52" i="34"/>
  <c r="BN52" i="34" s="1"/>
  <c r="AJ32" i="34"/>
  <c r="BN32" i="34" s="1"/>
  <c r="DE32" i="34" s="1"/>
  <c r="EI32" i="34" s="1"/>
  <c r="FM32" i="34" s="1"/>
  <c r="GQ32" i="34" s="1"/>
  <c r="N44" i="34"/>
  <c r="N45" i="34"/>
  <c r="N52" i="34"/>
  <c r="AR52" i="34" s="1"/>
  <c r="N35" i="34"/>
  <c r="AR35" i="34" s="1"/>
  <c r="N34" i="34"/>
  <c r="AR34" i="34" s="1"/>
  <c r="CI34" i="34" s="1"/>
  <c r="DM34" i="34" s="1"/>
  <c r="EQ34" i="34" s="1"/>
  <c r="FU34" i="34" s="1"/>
  <c r="AR31" i="34"/>
  <c r="N38" i="34"/>
  <c r="AR38" i="34" s="1"/>
  <c r="CI38" i="34" s="1"/>
  <c r="DM38" i="34" s="1"/>
  <c r="EQ38" i="34" s="1"/>
  <c r="FU38" i="34" s="1"/>
  <c r="N33" i="34"/>
  <c r="CI31" i="34"/>
  <c r="FU31" i="34"/>
  <c r="N36" i="34"/>
  <c r="AR36" i="34" s="1"/>
  <c r="CI36" i="34" s="1"/>
  <c r="DM36" i="34" s="1"/>
  <c r="EQ36" i="34" s="1"/>
  <c r="FU36" i="34" s="1"/>
  <c r="DM31" i="34"/>
  <c r="N51" i="34"/>
  <c r="AR51" i="34" s="1"/>
  <c r="EQ31" i="34"/>
  <c r="N42" i="34"/>
  <c r="AR42" i="34" s="1"/>
  <c r="N39" i="34"/>
  <c r="N48" i="34" s="1"/>
  <c r="AR48" i="34" s="1"/>
  <c r="CI48" i="34" s="1"/>
  <c r="DM48" i="34" s="1"/>
  <c r="EQ48" i="34" s="1"/>
  <c r="FU48" i="34" s="1"/>
  <c r="N32" i="34"/>
  <c r="AR32" i="34" s="1"/>
  <c r="CI32" i="34" s="1"/>
  <c r="DM32" i="34" s="1"/>
  <c r="EQ32" i="34" s="1"/>
  <c r="FU32" i="34" s="1"/>
  <c r="N41" i="34"/>
  <c r="AR41" i="34" s="1"/>
  <c r="N43" i="34"/>
  <c r="AR43" i="34" s="1"/>
  <c r="FU43" i="34" s="1"/>
  <c r="AP44" i="34"/>
  <c r="AP45" i="34"/>
  <c r="AP52" i="34"/>
  <c r="BT52" i="34" s="1"/>
  <c r="AP43" i="34"/>
  <c r="BT43" i="34" s="1"/>
  <c r="GW43" i="34" s="1"/>
  <c r="AP35" i="34"/>
  <c r="BT35" i="34" s="1"/>
  <c r="DK35" i="34" s="1"/>
  <c r="EO35" i="34" s="1"/>
  <c r="FS35" i="34" s="1"/>
  <c r="GW35" i="34" s="1"/>
  <c r="AP34" i="34"/>
  <c r="BT34" i="34" s="1"/>
  <c r="DK34" i="34" s="1"/>
  <c r="EO34" i="34" s="1"/>
  <c r="FS34" i="34" s="1"/>
  <c r="GW34" i="34" s="1"/>
  <c r="AP42" i="34"/>
  <c r="BT42" i="34" s="1"/>
  <c r="GW42" i="34" s="1"/>
  <c r="AP36" i="34"/>
  <c r="BT36" i="34" s="1"/>
  <c r="DK36" i="34" s="1"/>
  <c r="EO36" i="34" s="1"/>
  <c r="FS36" i="34" s="1"/>
  <c r="GW36" i="34" s="1"/>
  <c r="AP33" i="34"/>
  <c r="BT31" i="34"/>
  <c r="AP51" i="34"/>
  <c r="BT51" i="34" s="1"/>
  <c r="AP32" i="34"/>
  <c r="BT32" i="34" s="1"/>
  <c r="DK32" i="34" s="1"/>
  <c r="EO32" i="34" s="1"/>
  <c r="FS32" i="34" s="1"/>
  <c r="GW32" i="34" s="1"/>
  <c r="DK31" i="34"/>
  <c r="AP39" i="34"/>
  <c r="AP48" i="34" s="1"/>
  <c r="BT48" i="34" s="1"/>
  <c r="DK48" i="34" s="1"/>
  <c r="EO48" i="34" s="1"/>
  <c r="FS48" i="34" s="1"/>
  <c r="GW48" i="34" s="1"/>
  <c r="GW31" i="34"/>
  <c r="AP41" i="34"/>
  <c r="BT41" i="34" s="1"/>
  <c r="AP38" i="34"/>
  <c r="BT38" i="34" s="1"/>
  <c r="DK38" i="34" s="1"/>
  <c r="EO38" i="34" s="1"/>
  <c r="FS38" i="34" s="1"/>
  <c r="GW38" i="34" s="1"/>
  <c r="FS31" i="34"/>
  <c r="EO31" i="34"/>
  <c r="GT39" i="11"/>
  <c r="GC39" i="11"/>
  <c r="FU39" i="11"/>
  <c r="GQ39" i="11"/>
  <c r="GS39" i="11"/>
  <c r="GG39" i="11"/>
  <c r="GO39" i="11"/>
  <c r="FV39" i="11"/>
  <c r="GN39" i="11"/>
  <c r="GM39" i="11"/>
  <c r="GI39" i="11"/>
  <c r="GJ39" i="11"/>
  <c r="GE39" i="11"/>
  <c r="GF39" i="11"/>
  <c r="GL39" i="11"/>
  <c r="FY39" i="11"/>
  <c r="FJ41" i="11"/>
  <c r="GN41" i="11" s="1"/>
  <c r="ET41" i="11"/>
  <c r="FX41" i="11" s="1"/>
  <c r="EY41" i="11"/>
  <c r="GC41" i="11" s="1"/>
  <c r="FO41" i="11"/>
  <c r="GS41" i="11" s="1"/>
  <c r="FX39" i="11"/>
  <c r="FS41" i="11"/>
  <c r="GW41" i="11" s="1"/>
  <c r="EQ41" i="11"/>
  <c r="FU41" i="11" s="1"/>
  <c r="ES41" i="11"/>
  <c r="FW41" i="11" s="1"/>
  <c r="GR39" i="11"/>
  <c r="GV39" i="11"/>
  <c r="FD41" i="11"/>
  <c r="GH41" i="11" s="1"/>
  <c r="FN41" i="11"/>
  <c r="GR41" i="11" s="1"/>
  <c r="FB41" i="11"/>
  <c r="GF41" i="11" s="1"/>
  <c r="GW39" i="11"/>
  <c r="ER41" i="11"/>
  <c r="FV41" i="11" s="1"/>
  <c r="EZ41" i="11"/>
  <c r="GD41" i="11" s="1"/>
  <c r="FK41" i="11"/>
  <c r="GO41" i="11" s="1"/>
  <c r="EX41" i="11"/>
  <c r="GB41" i="11" s="1"/>
  <c r="FM41" i="11"/>
  <c r="GQ41" i="11" s="1"/>
  <c r="FF41" i="11"/>
  <c r="GJ41" i="11" s="1"/>
  <c r="EW41" i="11"/>
  <c r="GA41" i="11" s="1"/>
  <c r="FI41" i="11"/>
  <c r="GM41" i="11" s="1"/>
  <c r="FE41" i="11"/>
  <c r="GI41" i="11" s="1"/>
  <c r="FA41" i="11"/>
  <c r="GE41" i="11" s="1"/>
  <c r="FG41" i="11"/>
  <c r="GK41" i="11" s="1"/>
  <c r="FL41" i="11"/>
  <c r="GP41" i="11" s="1"/>
  <c r="FC41" i="11"/>
  <c r="GG41" i="11" s="1"/>
  <c r="FP41" i="11"/>
  <c r="GT41" i="11" s="1"/>
  <c r="AR37" i="11"/>
  <c r="FU37" i="11" s="1"/>
  <c r="BP45" i="11"/>
  <c r="GS45" i="11" s="1"/>
  <c r="BT45" i="11"/>
  <c r="GW45" i="11" s="1"/>
  <c r="BE45" i="11"/>
  <c r="GH45" i="11" s="1"/>
  <c r="BM45" i="11"/>
  <c r="GP45" i="11" s="1"/>
  <c r="BA45" i="11"/>
  <c r="GD45" i="11" s="1"/>
  <c r="BS45" i="11"/>
  <c r="GV45" i="11" s="1"/>
  <c r="BB45" i="11"/>
  <c r="GE45" i="11" s="1"/>
  <c r="BQ45" i="11"/>
  <c r="GT45" i="11" s="1"/>
  <c r="BF45" i="11"/>
  <c r="GI45" i="11" s="1"/>
  <c r="AS45" i="11"/>
  <c r="FV45" i="11" s="1"/>
  <c r="BN45" i="11"/>
  <c r="GQ45" i="11" s="1"/>
  <c r="BR45" i="11"/>
  <c r="GU45" i="11" s="1"/>
  <c r="BI45" i="11"/>
  <c r="GL45" i="11" s="1"/>
  <c r="AT45" i="11"/>
  <c r="FW45" i="11" s="1"/>
  <c r="BO45" i="11"/>
  <c r="GR45" i="11" s="1"/>
  <c r="BJ45" i="11"/>
  <c r="GM45" i="11" s="1"/>
  <c r="AX45" i="11"/>
  <c r="GA45" i="11" s="1"/>
  <c r="AW45" i="11"/>
  <c r="FZ45" i="11" s="1"/>
  <c r="BG45" i="11"/>
  <c r="GJ45" i="11" s="1"/>
  <c r="BH45" i="11"/>
  <c r="GK45" i="11" s="1"/>
  <c r="BL45" i="11"/>
  <c r="GO45" i="11" s="1"/>
  <c r="BC45" i="11"/>
  <c r="GF45" i="11" s="1"/>
  <c r="BD45" i="11"/>
  <c r="GG45" i="11" s="1"/>
  <c r="AY45" i="11"/>
  <c r="GB45" i="11" s="1"/>
  <c r="AR45" i="11"/>
  <c r="FU45" i="11" s="1"/>
  <c r="AZ45" i="11"/>
  <c r="GC45" i="11" s="1"/>
  <c r="BK45" i="11"/>
  <c r="GN45" i="11" s="1"/>
  <c r="AU45" i="11"/>
  <c r="FX45" i="11" s="1"/>
  <c r="AV45" i="11"/>
  <c r="FY45" i="11" s="1"/>
  <c r="BQ44" i="11"/>
  <c r="GT44" i="11" s="1"/>
  <c r="BA44" i="11"/>
  <c r="GD44" i="11" s="1"/>
  <c r="BF44" i="11"/>
  <c r="GI44" i="11" s="1"/>
  <c r="BK44" i="11"/>
  <c r="GN44" i="11" s="1"/>
  <c r="AU44" i="11"/>
  <c r="FX44" i="11" s="1"/>
  <c r="AY44" i="11"/>
  <c r="GB44" i="11" s="1"/>
  <c r="BO44" i="11"/>
  <c r="GR44" i="11" s="1"/>
  <c r="BE44" i="11"/>
  <c r="GH44" i="11" s="1"/>
  <c r="BS44" i="11"/>
  <c r="GV44" i="11" s="1"/>
  <c r="BB44" i="11"/>
  <c r="GE44" i="11" s="1"/>
  <c r="BG44" i="11"/>
  <c r="GJ44" i="11" s="1"/>
  <c r="BM44" i="11"/>
  <c r="GP44" i="11" s="1"/>
  <c r="BC44" i="11"/>
  <c r="GF44" i="11" s="1"/>
  <c r="BI44" i="11"/>
  <c r="GL44" i="11" s="1"/>
  <c r="BJ44" i="11"/>
  <c r="GM44" i="11" s="1"/>
  <c r="AT44" i="11"/>
  <c r="FW44" i="11" s="1"/>
  <c r="AW44" i="11"/>
  <c r="FZ44" i="11" s="1"/>
  <c r="BN44" i="11"/>
  <c r="GQ44" i="11" s="1"/>
  <c r="BT44" i="11"/>
  <c r="GW44" i="11" s="1"/>
  <c r="BD44" i="11"/>
  <c r="GG44" i="11" s="1"/>
  <c r="AR44" i="11"/>
  <c r="FU44" i="11" s="1"/>
  <c r="AX44" i="11"/>
  <c r="GA44" i="11" s="1"/>
  <c r="BH44" i="11"/>
  <c r="GK44" i="11" s="1"/>
  <c r="BL44" i="11"/>
  <c r="GO44" i="11" s="1"/>
  <c r="AS44" i="11"/>
  <c r="FV44" i="11" s="1"/>
  <c r="AV44" i="11"/>
  <c r="FY44" i="11" s="1"/>
  <c r="BP44" i="11"/>
  <c r="GS44" i="11" s="1"/>
  <c r="BR44" i="11"/>
  <c r="GU44" i="11" s="1"/>
  <c r="AZ44" i="11"/>
  <c r="GC44" i="11" s="1"/>
  <c r="EM37" i="11"/>
  <c r="FQ37" i="11" s="1"/>
  <c r="BR37" i="11"/>
  <c r="EJ37" i="11"/>
  <c r="FN37" i="11" s="1"/>
  <c r="BO37" i="11"/>
  <c r="EK37" i="11"/>
  <c r="FO37" i="11" s="1"/>
  <c r="BP37" i="11"/>
  <c r="EN37" i="11"/>
  <c r="FR37" i="11" s="1"/>
  <c r="BS37" i="11"/>
  <c r="EI37" i="11"/>
  <c r="FM37" i="11" s="1"/>
  <c r="BN37" i="11"/>
  <c r="EO37" i="11"/>
  <c r="FS37" i="11" s="1"/>
  <c r="BT37" i="11"/>
  <c r="EL37" i="11"/>
  <c r="FP37" i="11" s="1"/>
  <c r="BQ37" i="11"/>
  <c r="DW37" i="11"/>
  <c r="FA37" i="11" s="1"/>
  <c r="BB37" i="11"/>
  <c r="ED37" i="11"/>
  <c r="FH37" i="11" s="1"/>
  <c r="BI37" i="11"/>
  <c r="EB37" i="11"/>
  <c r="FF37" i="11" s="1"/>
  <c r="BG37" i="11"/>
  <c r="DZ37" i="11"/>
  <c r="FD37" i="11" s="1"/>
  <c r="BE37" i="11"/>
  <c r="DY37" i="11"/>
  <c r="FC37" i="11" s="1"/>
  <c r="BD37" i="11"/>
  <c r="DX37" i="11"/>
  <c r="FB37" i="11" s="1"/>
  <c r="BC37" i="11"/>
  <c r="EG37" i="11"/>
  <c r="FK37" i="11" s="1"/>
  <c r="BL37" i="11"/>
  <c r="EC37" i="11"/>
  <c r="FG37" i="11" s="1"/>
  <c r="BH37" i="11"/>
  <c r="EF37" i="11"/>
  <c r="FJ37" i="11" s="1"/>
  <c r="BK37" i="11"/>
  <c r="EH37" i="11"/>
  <c r="FL37" i="11" s="1"/>
  <c r="BM37" i="11"/>
  <c r="EA37" i="11"/>
  <c r="FE37" i="11" s="1"/>
  <c r="BF37" i="11"/>
  <c r="EE37" i="11"/>
  <c r="FI37" i="11" s="1"/>
  <c r="BJ37" i="11"/>
  <c r="DV37" i="11"/>
  <c r="EZ37" i="11" s="1"/>
  <c r="BA37" i="11"/>
  <c r="DU37" i="11"/>
  <c r="EY37" i="11" s="1"/>
  <c r="AZ37" i="11"/>
  <c r="DT37" i="11"/>
  <c r="EX37" i="11" s="1"/>
  <c r="AY37" i="11"/>
  <c r="DS37" i="11"/>
  <c r="EW37" i="11" s="1"/>
  <c r="AX37" i="11"/>
  <c r="DP37" i="11"/>
  <c r="ET37" i="11" s="1"/>
  <c r="AU37" i="11"/>
  <c r="DO37" i="11"/>
  <c r="ES37" i="11" s="1"/>
  <c r="AT37" i="11"/>
  <c r="DR37" i="11"/>
  <c r="EV37" i="11" s="1"/>
  <c r="AW37" i="11"/>
  <c r="DQ37" i="11"/>
  <c r="EU37" i="11" s="1"/>
  <c r="AV37" i="11"/>
  <c r="DN37" i="11"/>
  <c r="ER37" i="11" s="1"/>
  <c r="AS37" i="11"/>
  <c r="N48" i="11"/>
  <c r="AR48" i="11" s="1"/>
  <c r="CI48" i="11" s="1"/>
  <c r="DM48" i="11" s="1"/>
  <c r="EQ48" i="11" s="1"/>
  <c r="FU48" i="11" s="1"/>
  <c r="T48" i="11"/>
  <c r="AX48" i="11" s="1"/>
  <c r="CO48" i="11" s="1"/>
  <c r="DS48" i="11" s="1"/>
  <c r="EW48" i="11" s="1"/>
  <c r="GA48" i="11" s="1"/>
  <c r="X48" i="11"/>
  <c r="BB48" i="11" s="1"/>
  <c r="CS48" i="11" s="1"/>
  <c r="DW48" i="11" s="1"/>
  <c r="FA48" i="11" s="1"/>
  <c r="GE48" i="11" s="1"/>
  <c r="AB48" i="11"/>
  <c r="BF48" i="11" s="1"/>
  <c r="CW48" i="11" s="1"/>
  <c r="EA48" i="11" s="1"/>
  <c r="FE48" i="11" s="1"/>
  <c r="GI48" i="11" s="1"/>
  <c r="AF48" i="11"/>
  <c r="AJ48" i="11"/>
  <c r="BN48" i="11" s="1"/>
  <c r="DE48" i="11" s="1"/>
  <c r="EI48" i="11" s="1"/>
  <c r="FM48" i="11" s="1"/>
  <c r="GQ48" i="11" s="1"/>
  <c r="AN48" i="11"/>
  <c r="O48" i="11"/>
  <c r="AS48" i="11" s="1"/>
  <c r="CJ48" i="11" s="1"/>
  <c r="DN48" i="11" s="1"/>
  <c r="ER48" i="11" s="1"/>
  <c r="FV48" i="11" s="1"/>
  <c r="Q48" i="11"/>
  <c r="U48" i="11"/>
  <c r="AY48" i="11" s="1"/>
  <c r="CP48" i="11" s="1"/>
  <c r="DT48" i="11" s="1"/>
  <c r="EX48" i="11" s="1"/>
  <c r="GB48" i="11" s="1"/>
  <c r="Y48" i="11"/>
  <c r="BC48" i="11" s="1"/>
  <c r="CT48" i="11" s="1"/>
  <c r="DX48" i="11" s="1"/>
  <c r="FB48" i="11" s="1"/>
  <c r="GF48" i="11" s="1"/>
  <c r="AC48" i="11"/>
  <c r="BG48" i="11" s="1"/>
  <c r="CX48" i="11" s="1"/>
  <c r="EB48" i="11" s="1"/>
  <c r="FF48" i="11" s="1"/>
  <c r="GJ48" i="11" s="1"/>
  <c r="AG48" i="11"/>
  <c r="AK48" i="11"/>
  <c r="BO48" i="11" s="1"/>
  <c r="DF48" i="11" s="1"/>
  <c r="EJ48" i="11" s="1"/>
  <c r="FN48" i="11" s="1"/>
  <c r="GR48" i="11" s="1"/>
  <c r="AO48" i="11"/>
  <c r="R48" i="11"/>
  <c r="V48" i="11"/>
  <c r="Z48" i="11"/>
  <c r="BD48" i="11" s="1"/>
  <c r="CU48" i="11" s="1"/>
  <c r="DY48" i="11" s="1"/>
  <c r="FC48" i="11" s="1"/>
  <c r="GG48" i="11" s="1"/>
  <c r="AD48" i="11"/>
  <c r="AH48" i="11"/>
  <c r="BL48" i="11" s="1"/>
  <c r="DC48" i="11" s="1"/>
  <c r="EG48" i="11" s="1"/>
  <c r="FK48" i="11" s="1"/>
  <c r="GO48" i="11" s="1"/>
  <c r="AL48" i="11"/>
  <c r="AP48" i="11"/>
  <c r="BT48" i="11" s="1"/>
  <c r="DK48" i="11" s="1"/>
  <c r="EO48" i="11" s="1"/>
  <c r="FS48" i="11" s="1"/>
  <c r="GW48" i="11" s="1"/>
  <c r="AA48" i="11"/>
  <c r="AE48" i="11"/>
  <c r="S48" i="11"/>
  <c r="AW48" i="11" s="1"/>
  <c r="CN48" i="11" s="1"/>
  <c r="DR48" i="11" s="1"/>
  <c r="EV48" i="11" s="1"/>
  <c r="FZ48" i="11" s="1"/>
  <c r="AI48" i="11"/>
  <c r="BM48" i="11" s="1"/>
  <c r="DD48" i="11" s="1"/>
  <c r="EH48" i="11" s="1"/>
  <c r="FL48" i="11" s="1"/>
  <c r="GP48" i="11" s="1"/>
  <c r="W48" i="11"/>
  <c r="AM48" i="11"/>
  <c r="P48" i="11"/>
  <c r="AT48" i="11" s="1"/>
  <c r="CK48" i="11" s="1"/>
  <c r="DO48" i="11" s="1"/>
  <c r="ES48" i="11" s="1"/>
  <c r="FW48" i="11" s="1"/>
  <c r="S45" i="11"/>
  <c r="W45" i="11"/>
  <c r="AA45" i="11"/>
  <c r="AE45" i="11"/>
  <c r="AI45" i="11"/>
  <c r="AM45" i="11"/>
  <c r="T45" i="11"/>
  <c r="X45" i="11"/>
  <c r="AB45" i="11"/>
  <c r="AF45" i="11"/>
  <c r="AJ45" i="11"/>
  <c r="AN45" i="11"/>
  <c r="O45" i="11"/>
  <c r="N45" i="11"/>
  <c r="Q45" i="11"/>
  <c r="U45" i="11"/>
  <c r="Y45" i="11"/>
  <c r="AC45" i="11"/>
  <c r="AG45" i="11"/>
  <c r="AK45" i="11"/>
  <c r="AO45" i="11"/>
  <c r="P45" i="11"/>
  <c r="R45" i="11"/>
  <c r="V45" i="11"/>
  <c r="Z45" i="11"/>
  <c r="AD45" i="11"/>
  <c r="AH45" i="11"/>
  <c r="AL45" i="11"/>
  <c r="AP45" i="11"/>
  <c r="Q44" i="11"/>
  <c r="U44" i="11"/>
  <c r="Y44" i="11"/>
  <c r="AC44" i="11"/>
  <c r="AG44" i="11"/>
  <c r="AK44" i="11"/>
  <c r="AO44" i="11"/>
  <c r="P44" i="11"/>
  <c r="R44" i="11"/>
  <c r="V44" i="11"/>
  <c r="Z44" i="11"/>
  <c r="AD44" i="11"/>
  <c r="AH44" i="11"/>
  <c r="AL44" i="11"/>
  <c r="AP44" i="11"/>
  <c r="S44" i="11"/>
  <c r="W44" i="11"/>
  <c r="AA44" i="11"/>
  <c r="AE44" i="11"/>
  <c r="AI44" i="11"/>
  <c r="AM44" i="11"/>
  <c r="N44" i="11"/>
  <c r="T44" i="11"/>
  <c r="AB44" i="11"/>
  <c r="AF44" i="11"/>
  <c r="AJ44" i="11"/>
  <c r="AN44" i="11"/>
  <c r="O44" i="11"/>
  <c r="X44" i="11"/>
  <c r="T47" i="11"/>
  <c r="AX47" i="11" s="1"/>
  <c r="Y47" i="11"/>
  <c r="BC47" i="11" s="1"/>
  <c r="AE47" i="11"/>
  <c r="BI47" i="11" s="1"/>
  <c r="AJ47" i="11"/>
  <c r="BN47" i="11" s="1"/>
  <c r="AO47" i="11"/>
  <c r="BS47" i="11" s="1"/>
  <c r="U47" i="11"/>
  <c r="AY47" i="11" s="1"/>
  <c r="AA47" i="11"/>
  <c r="BE47" i="11" s="1"/>
  <c r="AF47" i="11"/>
  <c r="BJ47" i="11" s="1"/>
  <c r="AK47" i="11"/>
  <c r="BO47" i="11" s="1"/>
  <c r="Q47" i="11"/>
  <c r="AU47" i="11" s="1"/>
  <c r="W47" i="11"/>
  <c r="BA47" i="11" s="1"/>
  <c r="AB47" i="11"/>
  <c r="BF47" i="11" s="1"/>
  <c r="AG47" i="11"/>
  <c r="BK47" i="11" s="1"/>
  <c r="AM47" i="11"/>
  <c r="BQ47" i="11" s="1"/>
  <c r="AI47" i="11"/>
  <c r="BM47" i="11" s="1"/>
  <c r="S47" i="11"/>
  <c r="AW47" i="11" s="1"/>
  <c r="AN47" i="11"/>
  <c r="BR47" i="11" s="1"/>
  <c r="X47" i="11"/>
  <c r="BB47" i="11" s="1"/>
  <c r="N47" i="11"/>
  <c r="AR47" i="11" s="1"/>
  <c r="AC47" i="11"/>
  <c r="BG47" i="11" s="1"/>
  <c r="AP47" i="11"/>
  <c r="BT47" i="11" s="1"/>
  <c r="R47" i="11"/>
  <c r="AV47" i="11" s="1"/>
  <c r="AL47" i="11"/>
  <c r="BP47" i="11" s="1"/>
  <c r="AD47" i="11"/>
  <c r="BH47" i="11" s="1"/>
  <c r="V47" i="11"/>
  <c r="AZ47" i="11" s="1"/>
  <c r="P47" i="11"/>
  <c r="AT47" i="11" s="1"/>
  <c r="O47" i="11"/>
  <c r="AS47" i="11" s="1"/>
  <c r="AH47" i="11"/>
  <c r="BL47" i="11" s="1"/>
  <c r="Z47" i="11"/>
  <c r="BD47" i="11" s="1"/>
  <c r="Q46" i="11"/>
  <c r="AU46" i="11" s="1"/>
  <c r="U46" i="11"/>
  <c r="AY46" i="11" s="1"/>
  <c r="Y46" i="11"/>
  <c r="BC46" i="11" s="1"/>
  <c r="AC46" i="11"/>
  <c r="BG46" i="11" s="1"/>
  <c r="AG46" i="11"/>
  <c r="BK46" i="11" s="1"/>
  <c r="AK46" i="11"/>
  <c r="BO46" i="11" s="1"/>
  <c r="AO46" i="11"/>
  <c r="BS46" i="11" s="1"/>
  <c r="N46" i="11"/>
  <c r="AR46" i="11" s="1"/>
  <c r="R46" i="11"/>
  <c r="AV46" i="11" s="1"/>
  <c r="V46" i="11"/>
  <c r="AZ46" i="11" s="1"/>
  <c r="Z46" i="11"/>
  <c r="BD46" i="11" s="1"/>
  <c r="AD46" i="11"/>
  <c r="BH46" i="11" s="1"/>
  <c r="AH46" i="11"/>
  <c r="BL46" i="11" s="1"/>
  <c r="AL46" i="11"/>
  <c r="BP46" i="11" s="1"/>
  <c r="AP46" i="11"/>
  <c r="BT46" i="11" s="1"/>
  <c r="S46" i="11"/>
  <c r="AW46" i="11" s="1"/>
  <c r="W46" i="11"/>
  <c r="BA46" i="11" s="1"/>
  <c r="AA46" i="11"/>
  <c r="BE46" i="11" s="1"/>
  <c r="AE46" i="11"/>
  <c r="BI46" i="11" s="1"/>
  <c r="AI46" i="11"/>
  <c r="BM46" i="11" s="1"/>
  <c r="AM46" i="11"/>
  <c r="BQ46" i="11" s="1"/>
  <c r="X46" i="11"/>
  <c r="BB46" i="11" s="1"/>
  <c r="AN46" i="11"/>
  <c r="BR46" i="11" s="1"/>
  <c r="AB46" i="11"/>
  <c r="BF46" i="11" s="1"/>
  <c r="AF46" i="11"/>
  <c r="BJ46" i="11" s="1"/>
  <c r="T46" i="11"/>
  <c r="AX46" i="11" s="1"/>
  <c r="AJ46" i="11"/>
  <c r="BN46" i="11" s="1"/>
  <c r="O46" i="11"/>
  <c r="AS46" i="11" s="1"/>
  <c r="P46" i="11"/>
  <c r="AT46" i="11" s="1"/>
  <c r="S49" i="11"/>
  <c r="AW49" i="11" s="1"/>
  <c r="CN49" i="11" s="1"/>
  <c r="DR49" i="11" s="1"/>
  <c r="EV49" i="11" s="1"/>
  <c r="FZ49" i="11" s="1"/>
  <c r="X49" i="11"/>
  <c r="BB49" i="11" s="1"/>
  <c r="CS49" i="11" s="1"/>
  <c r="DW49" i="11" s="1"/>
  <c r="FA49" i="11" s="1"/>
  <c r="GE49" i="11" s="1"/>
  <c r="AC49" i="11"/>
  <c r="BG49" i="11" s="1"/>
  <c r="CX49" i="11" s="1"/>
  <c r="EB49" i="11" s="1"/>
  <c r="FF49" i="11" s="1"/>
  <c r="GJ49" i="11" s="1"/>
  <c r="AI49" i="11"/>
  <c r="AN49" i="11"/>
  <c r="BR49" i="11" s="1"/>
  <c r="DI49" i="11" s="1"/>
  <c r="EM49" i="11" s="1"/>
  <c r="FQ49" i="11" s="1"/>
  <c r="GU49" i="11" s="1"/>
  <c r="T49" i="11"/>
  <c r="AX49" i="11" s="1"/>
  <c r="CO49" i="11" s="1"/>
  <c r="DS49" i="11" s="1"/>
  <c r="EW49" i="11" s="1"/>
  <c r="GA49" i="11" s="1"/>
  <c r="Y49" i="11"/>
  <c r="AE49" i="11"/>
  <c r="AJ49" i="11"/>
  <c r="BN49" i="11" s="1"/>
  <c r="DE49" i="11" s="1"/>
  <c r="EI49" i="11" s="1"/>
  <c r="FM49" i="11" s="1"/>
  <c r="GQ49" i="11" s="1"/>
  <c r="AO49" i="11"/>
  <c r="BS49" i="11" s="1"/>
  <c r="DJ49" i="11" s="1"/>
  <c r="EN49" i="11" s="1"/>
  <c r="FR49" i="11" s="1"/>
  <c r="GV49" i="11" s="1"/>
  <c r="U49" i="11"/>
  <c r="AA49" i="11"/>
  <c r="AF49" i="11"/>
  <c r="BJ49" i="11" s="1"/>
  <c r="DA49" i="11" s="1"/>
  <c r="EE49" i="11" s="1"/>
  <c r="FI49" i="11" s="1"/>
  <c r="GM49" i="11" s="1"/>
  <c r="AK49" i="11"/>
  <c r="BO49" i="11" s="1"/>
  <c r="DF49" i="11" s="1"/>
  <c r="EJ49" i="11" s="1"/>
  <c r="FN49" i="11" s="1"/>
  <c r="GR49" i="11" s="1"/>
  <c r="Q49" i="11"/>
  <c r="AU49" i="11" s="1"/>
  <c r="CL49" i="11" s="1"/>
  <c r="DP49" i="11" s="1"/>
  <c r="ET49" i="11" s="1"/>
  <c r="FX49" i="11" s="1"/>
  <c r="AM49" i="11"/>
  <c r="W49" i="11"/>
  <c r="BA49" i="11" s="1"/>
  <c r="CR49" i="11" s="1"/>
  <c r="DV49" i="11" s="1"/>
  <c r="EZ49" i="11" s="1"/>
  <c r="GD49" i="11" s="1"/>
  <c r="AB49" i="11"/>
  <c r="AG49" i="11"/>
  <c r="N49" i="11"/>
  <c r="AR49" i="11" s="1"/>
  <c r="CI49" i="11" s="1"/>
  <c r="DM49" i="11" s="1"/>
  <c r="EQ49" i="11" s="1"/>
  <c r="FU49" i="11" s="1"/>
  <c r="AP49" i="11"/>
  <c r="BT49" i="11" s="1"/>
  <c r="DK49" i="11" s="1"/>
  <c r="EO49" i="11" s="1"/>
  <c r="FS49" i="11" s="1"/>
  <c r="GW49" i="11" s="1"/>
  <c r="AH49" i="11"/>
  <c r="BL49" i="11" s="1"/>
  <c r="DC49" i="11" s="1"/>
  <c r="EG49" i="11" s="1"/>
  <c r="FK49" i="11" s="1"/>
  <c r="GO49" i="11" s="1"/>
  <c r="Z49" i="11"/>
  <c r="BD49" i="11" s="1"/>
  <c r="CU49" i="11" s="1"/>
  <c r="DY49" i="11" s="1"/>
  <c r="FC49" i="11" s="1"/>
  <c r="GG49" i="11" s="1"/>
  <c r="R49" i="11"/>
  <c r="AL49" i="11"/>
  <c r="BP49" i="11" s="1"/>
  <c r="DG49" i="11" s="1"/>
  <c r="EK49" i="11" s="1"/>
  <c r="FO49" i="11" s="1"/>
  <c r="GS49" i="11" s="1"/>
  <c r="AD49" i="11"/>
  <c r="P49" i="11"/>
  <c r="AT49" i="11" s="1"/>
  <c r="CK49" i="11" s="1"/>
  <c r="DO49" i="11" s="1"/>
  <c r="ES49" i="11" s="1"/>
  <c r="FW49" i="11" s="1"/>
  <c r="O49" i="11"/>
  <c r="V49" i="11"/>
  <c r="AZ49" i="11" s="1"/>
  <c r="CQ49" i="11" s="1"/>
  <c r="DU49" i="11" s="1"/>
  <c r="EY49" i="11" s="1"/>
  <c r="GC49" i="11" s="1"/>
  <c r="FB43" i="11"/>
  <c r="GF43" i="11" s="1"/>
  <c r="EX43" i="11"/>
  <c r="GB43" i="11" s="1"/>
  <c r="EV43" i="11"/>
  <c r="FZ43" i="11" s="1"/>
  <c r="FC43" i="11"/>
  <c r="GG43" i="11" s="1"/>
  <c r="EQ43" i="11"/>
  <c r="FU43" i="11" s="1"/>
  <c r="FK43" i="11"/>
  <c r="GO43" i="11" s="1"/>
  <c r="FO43" i="11"/>
  <c r="GS43" i="11" s="1"/>
  <c r="FR43" i="11"/>
  <c r="GV43" i="11" s="1"/>
  <c r="EZ43" i="11"/>
  <c r="GD43" i="11" s="1"/>
  <c r="FA43" i="11"/>
  <c r="GE43" i="11" s="1"/>
  <c r="FI43" i="11"/>
  <c r="GM43" i="11" s="1"/>
  <c r="FL43" i="11"/>
  <c r="GP43" i="11" s="1"/>
  <c r="FQ43" i="11"/>
  <c r="GU43" i="11" s="1"/>
  <c r="EY43" i="11"/>
  <c r="GC43" i="11" s="1"/>
  <c r="ET43" i="11"/>
  <c r="FX43" i="11" s="1"/>
  <c r="FP43" i="11"/>
  <c r="GT43" i="11" s="1"/>
  <c r="FH43" i="11"/>
  <c r="GL43" i="11" s="1"/>
  <c r="FS43" i="11"/>
  <c r="GW43" i="11" s="1"/>
  <c r="FG43" i="11"/>
  <c r="GK43" i="11" s="1"/>
  <c r="ES43" i="11"/>
  <c r="FW43" i="11" s="1"/>
  <c r="EW43" i="11"/>
  <c r="GA43" i="11" s="1"/>
  <c r="FN43" i="11"/>
  <c r="GR43" i="11" s="1"/>
  <c r="ER43" i="11"/>
  <c r="FV43" i="11" s="1"/>
  <c r="FE43" i="11"/>
  <c r="GI43" i="11" s="1"/>
  <c r="FM43" i="11"/>
  <c r="GQ43" i="11" s="1"/>
  <c r="FJ43" i="11"/>
  <c r="GN43" i="11" s="1"/>
  <c r="FF43" i="11"/>
  <c r="GJ43" i="11" s="1"/>
  <c r="FD43" i="11"/>
  <c r="GH43" i="11" s="1"/>
  <c r="EU43" i="11"/>
  <c r="FY43" i="11" s="1"/>
  <c r="FA42" i="11"/>
  <c r="GE42" i="11" s="1"/>
  <c r="EW42" i="11"/>
  <c r="GA42" i="11" s="1"/>
  <c r="EY42" i="11"/>
  <c r="GC42" i="11" s="1"/>
  <c r="FC42" i="11"/>
  <c r="GG42" i="11" s="1"/>
  <c r="FF42" i="11"/>
  <c r="GJ42" i="11" s="1"/>
  <c r="FJ42" i="11"/>
  <c r="GN42" i="11" s="1"/>
  <c r="FN42" i="11"/>
  <c r="GR42" i="11" s="1"/>
  <c r="FQ42" i="11"/>
  <c r="GU42" i="11" s="1"/>
  <c r="EU42" i="11"/>
  <c r="FY42" i="11" s="1"/>
  <c r="FH42" i="11"/>
  <c r="GL42" i="11" s="1"/>
  <c r="FP42" i="11"/>
  <c r="GT42" i="11" s="1"/>
  <c r="FI42" i="11"/>
  <c r="GM42" i="11" s="1"/>
  <c r="FO42" i="11"/>
  <c r="GS42" i="11" s="1"/>
  <c r="FS42" i="11"/>
  <c r="GW42" i="11" s="1"/>
  <c r="ET42" i="11"/>
  <c r="FX42" i="11" s="1"/>
  <c r="ES42" i="11"/>
  <c r="FW42" i="11" s="1"/>
  <c r="FG42" i="11"/>
  <c r="GK42" i="11" s="1"/>
  <c r="FK42" i="11"/>
  <c r="GO42" i="11" s="1"/>
  <c r="FB42" i="11"/>
  <c r="GF42" i="11" s="1"/>
  <c r="ER42" i="11"/>
  <c r="FV42" i="11" s="1"/>
  <c r="EV42" i="11"/>
  <c r="FZ42" i="11" s="1"/>
  <c r="EZ42" i="11"/>
  <c r="GD42" i="11" s="1"/>
  <c r="FM42" i="11"/>
  <c r="GQ42" i="11" s="1"/>
  <c r="EQ42" i="11"/>
  <c r="FU42" i="11" s="1"/>
  <c r="FR42" i="11"/>
  <c r="GV42" i="11" s="1"/>
  <c r="FL42" i="11"/>
  <c r="GP42" i="11" s="1"/>
  <c r="FE42" i="11"/>
  <c r="GI42" i="11" s="1"/>
  <c r="FD42" i="11"/>
  <c r="GH42" i="11" s="1"/>
  <c r="EX42" i="11"/>
  <c r="GB42" i="11" s="1"/>
  <c r="CA17" i="11"/>
  <c r="CA18" i="11"/>
  <c r="FB13" i="11"/>
  <c r="FD13" i="11"/>
  <c r="FF13" i="11"/>
  <c r="FH13" i="11"/>
  <c r="FJ13" i="11"/>
  <c r="FL13" i="11"/>
  <c r="FN13" i="11"/>
  <c r="FP13" i="11"/>
  <c r="FR13" i="11"/>
  <c r="ER13" i="11"/>
  <c r="ET13" i="11"/>
  <c r="EV13" i="11"/>
  <c r="EX13" i="11"/>
  <c r="EZ13" i="11"/>
  <c r="FC13" i="11"/>
  <c r="FE13" i="11"/>
  <c r="FG13" i="11"/>
  <c r="FI13" i="11"/>
  <c r="FK13" i="11"/>
  <c r="FM13" i="11"/>
  <c r="FO13" i="11"/>
  <c r="FQ13" i="11"/>
  <c r="FS13" i="11"/>
  <c r="ES13" i="11"/>
  <c r="EU13" i="11"/>
  <c r="EW13" i="11"/>
  <c r="EY13" i="11"/>
  <c r="FA13" i="11"/>
  <c r="AT9" i="11"/>
  <c r="AV9" i="11"/>
  <c r="AX9" i="11"/>
  <c r="AZ9" i="11"/>
  <c r="BB9" i="11"/>
  <c r="BD9" i="11"/>
  <c r="BF9" i="11"/>
  <c r="BH9" i="11"/>
  <c r="BJ9" i="11"/>
  <c r="BL9" i="11"/>
  <c r="BN9" i="11"/>
  <c r="BP9" i="11"/>
  <c r="BR9" i="11"/>
  <c r="BT9" i="11"/>
  <c r="AS9" i="11"/>
  <c r="AU9" i="11"/>
  <c r="AW9" i="11"/>
  <c r="AY9" i="11"/>
  <c r="BA9" i="11"/>
  <c r="BC9" i="11"/>
  <c r="BE9" i="11"/>
  <c r="BG9" i="11"/>
  <c r="BI9" i="11"/>
  <c r="BK9" i="11"/>
  <c r="BM9" i="11"/>
  <c r="BO9" i="11"/>
  <c r="BQ9" i="11"/>
  <c r="BS9" i="11"/>
  <c r="AS5" i="11"/>
  <c r="AU5" i="11"/>
  <c r="AW5" i="11"/>
  <c r="AY5" i="11"/>
  <c r="BA5" i="11"/>
  <c r="BC5" i="11"/>
  <c r="BE5" i="11"/>
  <c r="BG5" i="11"/>
  <c r="BI5" i="11"/>
  <c r="BK5" i="11"/>
  <c r="BM5" i="11"/>
  <c r="BO5" i="11"/>
  <c r="BQ5" i="11"/>
  <c r="BS5" i="11"/>
  <c r="AT5" i="11"/>
  <c r="AV5" i="11"/>
  <c r="AX5" i="11"/>
  <c r="AZ5" i="11"/>
  <c r="BB5" i="11"/>
  <c r="BD5" i="11"/>
  <c r="BF5" i="11"/>
  <c r="BH5" i="11"/>
  <c r="BJ5" i="11"/>
  <c r="BL5" i="11"/>
  <c r="BN5" i="11"/>
  <c r="BP5" i="11"/>
  <c r="BR5" i="11"/>
  <c r="BT5" i="11"/>
  <c r="AT14" i="11"/>
  <c r="AV14" i="11"/>
  <c r="AX14" i="11"/>
  <c r="AZ14" i="11"/>
  <c r="BB14" i="11"/>
  <c r="BD14" i="11"/>
  <c r="BF14" i="11"/>
  <c r="BH14" i="11"/>
  <c r="BJ14" i="11"/>
  <c r="BL14" i="11"/>
  <c r="BN14" i="11"/>
  <c r="BP14" i="11"/>
  <c r="BR14" i="11"/>
  <c r="BT14" i="11"/>
  <c r="AS14" i="11"/>
  <c r="AU14" i="11"/>
  <c r="AW14" i="11"/>
  <c r="AY14" i="11"/>
  <c r="BA14" i="11"/>
  <c r="BC14" i="11"/>
  <c r="BE14" i="11"/>
  <c r="BG14" i="11"/>
  <c r="BI14" i="11"/>
  <c r="BK14" i="11"/>
  <c r="BM14" i="11"/>
  <c r="BO14" i="11"/>
  <c r="BQ14" i="11"/>
  <c r="BS14" i="11"/>
  <c r="AT24" i="11"/>
  <c r="AV24" i="11"/>
  <c r="AX24" i="11"/>
  <c r="AZ24" i="11"/>
  <c r="BB24" i="11"/>
  <c r="BD24" i="11"/>
  <c r="BF24" i="11"/>
  <c r="BH24" i="11"/>
  <c r="BJ24" i="11"/>
  <c r="BL24" i="11"/>
  <c r="BN24" i="11"/>
  <c r="BP24" i="11"/>
  <c r="BR24" i="11"/>
  <c r="BT24" i="11"/>
  <c r="AS24" i="11"/>
  <c r="AU24" i="11"/>
  <c r="AW24" i="11"/>
  <c r="AY24" i="11"/>
  <c r="BA24" i="11"/>
  <c r="BC24" i="11"/>
  <c r="BE24" i="11"/>
  <c r="BG24" i="11"/>
  <c r="BI24" i="11"/>
  <c r="BK24" i="11"/>
  <c r="BM24" i="11"/>
  <c r="BO24" i="11"/>
  <c r="BQ24" i="11"/>
  <c r="BS24" i="11"/>
  <c r="BI15" i="11"/>
  <c r="BK15" i="11"/>
  <c r="BM15" i="11"/>
  <c r="BO15" i="11"/>
  <c r="BQ15" i="11"/>
  <c r="BS15" i="11"/>
  <c r="BH15" i="11"/>
  <c r="BJ15" i="11"/>
  <c r="BL15" i="11"/>
  <c r="BN15" i="11"/>
  <c r="BP15" i="11"/>
  <c r="BR15" i="11"/>
  <c r="BT15" i="11"/>
  <c r="BC15" i="11"/>
  <c r="BF15" i="11"/>
  <c r="BB15" i="11"/>
  <c r="AX15" i="11"/>
  <c r="AT15" i="11"/>
  <c r="BE15" i="11"/>
  <c r="AY15" i="11"/>
  <c r="AS15" i="11"/>
  <c r="BG15" i="11"/>
  <c r="AW15" i="11"/>
  <c r="BD15" i="11"/>
  <c r="AZ15" i="11"/>
  <c r="AV15" i="11"/>
  <c r="BA15" i="11"/>
  <c r="AU15" i="11"/>
  <c r="AT11" i="11"/>
  <c r="AV11" i="11"/>
  <c r="AX11" i="11"/>
  <c r="AZ11" i="11"/>
  <c r="BB11" i="11"/>
  <c r="BD11" i="11"/>
  <c r="BF11" i="11"/>
  <c r="BH11" i="11"/>
  <c r="BJ11" i="11"/>
  <c r="BL11" i="11"/>
  <c r="BN11" i="11"/>
  <c r="BP11" i="11"/>
  <c r="BR11" i="11"/>
  <c r="BT11" i="11"/>
  <c r="AS11" i="11"/>
  <c r="AU11" i="11"/>
  <c r="AW11" i="11"/>
  <c r="AY11" i="11"/>
  <c r="BA11" i="11"/>
  <c r="BC11" i="11"/>
  <c r="BE11" i="11"/>
  <c r="BG11" i="11"/>
  <c r="BI11" i="11"/>
  <c r="BK11" i="11"/>
  <c r="BM11" i="11"/>
  <c r="BO11" i="11"/>
  <c r="BQ11" i="11"/>
  <c r="BS11" i="11"/>
  <c r="AT7" i="11"/>
  <c r="AV7" i="11"/>
  <c r="AX7" i="11"/>
  <c r="AZ7" i="11"/>
  <c r="BB7" i="11"/>
  <c r="BD7" i="11"/>
  <c r="BF7" i="11"/>
  <c r="BH7" i="11"/>
  <c r="BJ7" i="11"/>
  <c r="BL7" i="11"/>
  <c r="BN7" i="11"/>
  <c r="BP7" i="11"/>
  <c r="BR7" i="11"/>
  <c r="BT7" i="11"/>
  <c r="AS7" i="11"/>
  <c r="AU7" i="11"/>
  <c r="AW7" i="11"/>
  <c r="AY7" i="11"/>
  <c r="BA7" i="11"/>
  <c r="BC7" i="11"/>
  <c r="BE7" i="11"/>
  <c r="BG7" i="11"/>
  <c r="BI7" i="11"/>
  <c r="BK7" i="11"/>
  <c r="BM7" i="11"/>
  <c r="BO7" i="11"/>
  <c r="BQ7" i="11"/>
  <c r="BS7" i="11"/>
  <c r="AS16" i="11"/>
  <c r="AU16" i="11"/>
  <c r="AW16" i="11"/>
  <c r="AY16" i="11"/>
  <c r="BA16" i="11"/>
  <c r="BC16" i="11"/>
  <c r="BE16" i="11"/>
  <c r="BG16" i="11"/>
  <c r="BI16" i="11"/>
  <c r="BK16" i="11"/>
  <c r="BM16" i="11"/>
  <c r="BO16" i="11"/>
  <c r="BQ16" i="11"/>
  <c r="BS16" i="11"/>
  <c r="AT16" i="11"/>
  <c r="AV16" i="11"/>
  <c r="AX16" i="11"/>
  <c r="AZ16" i="11"/>
  <c r="BB16" i="11"/>
  <c r="BD16" i="11"/>
  <c r="BF16" i="11"/>
  <c r="BH16" i="11"/>
  <c r="BJ16" i="11"/>
  <c r="BL16" i="11"/>
  <c r="BN16" i="11"/>
  <c r="BP16" i="11"/>
  <c r="BR16" i="11"/>
  <c r="BT16" i="11"/>
  <c r="AT12" i="11"/>
  <c r="AV12" i="11"/>
  <c r="AX12" i="11"/>
  <c r="AZ12" i="11"/>
  <c r="BB12" i="11"/>
  <c r="BD12" i="11"/>
  <c r="BF12" i="11"/>
  <c r="BH12" i="11"/>
  <c r="BJ12" i="11"/>
  <c r="BL12" i="11"/>
  <c r="BN12" i="11"/>
  <c r="BP12" i="11"/>
  <c r="BR12" i="11"/>
  <c r="BT12" i="11"/>
  <c r="AS12" i="11"/>
  <c r="AU12" i="11"/>
  <c r="AW12" i="11"/>
  <c r="AY12" i="11"/>
  <c r="BA12" i="11"/>
  <c r="BC12" i="11"/>
  <c r="BE12" i="11"/>
  <c r="BG12" i="11"/>
  <c r="BI12" i="11"/>
  <c r="BK12" i="11"/>
  <c r="BM12" i="11"/>
  <c r="BO12" i="11"/>
  <c r="BQ12" i="11"/>
  <c r="BS12" i="11"/>
  <c r="AT8" i="11"/>
  <c r="AV8" i="11"/>
  <c r="AX8" i="11"/>
  <c r="AZ8" i="11"/>
  <c r="BB8" i="11"/>
  <c r="BD8" i="11"/>
  <c r="BF8" i="11"/>
  <c r="BH8" i="11"/>
  <c r="BJ8" i="11"/>
  <c r="BL8" i="11"/>
  <c r="BN8" i="11"/>
  <c r="BP8" i="11"/>
  <c r="BR8" i="11"/>
  <c r="BT8" i="11"/>
  <c r="AS8" i="11"/>
  <c r="AU8" i="11"/>
  <c r="AW8" i="11"/>
  <c r="AY8" i="11"/>
  <c r="BA8" i="11"/>
  <c r="BC8" i="11"/>
  <c r="BE8" i="11"/>
  <c r="BG8" i="11"/>
  <c r="BI8" i="11"/>
  <c r="BK8" i="11"/>
  <c r="BM8" i="11"/>
  <c r="BO8" i="11"/>
  <c r="BQ8" i="11"/>
  <c r="BS8" i="11"/>
  <c r="AT13" i="11"/>
  <c r="AV13" i="11"/>
  <c r="AX13" i="11"/>
  <c r="AZ13" i="11"/>
  <c r="BB13" i="11"/>
  <c r="BD13" i="11"/>
  <c r="BF13" i="11"/>
  <c r="BH13" i="11"/>
  <c r="BJ13" i="11"/>
  <c r="BL13" i="11"/>
  <c r="BN13" i="11"/>
  <c r="BP13" i="11"/>
  <c r="BR13" i="11"/>
  <c r="BT13" i="11"/>
  <c r="AS13" i="11"/>
  <c r="AU13" i="11"/>
  <c r="AW13" i="11"/>
  <c r="AY13" i="11"/>
  <c r="BA13" i="11"/>
  <c r="BC13" i="11"/>
  <c r="BE13" i="11"/>
  <c r="BG13" i="11"/>
  <c r="BI13" i="11"/>
  <c r="BK13" i="11"/>
  <c r="BM13" i="11"/>
  <c r="BO13" i="11"/>
  <c r="BQ13" i="11"/>
  <c r="BS13" i="11"/>
  <c r="BH6" i="11"/>
  <c r="BJ6" i="11"/>
  <c r="BL6" i="11"/>
  <c r="BN6" i="11"/>
  <c r="BP6" i="11"/>
  <c r="BR6" i="11"/>
  <c r="BT6" i="11"/>
  <c r="BI6" i="11"/>
  <c r="BK6" i="11"/>
  <c r="BM6" i="11"/>
  <c r="BO6" i="11"/>
  <c r="BQ6" i="11"/>
  <c r="BS6" i="11"/>
  <c r="BD6" i="11"/>
  <c r="AZ6" i="11"/>
  <c r="AV6" i="11"/>
  <c r="BE6" i="11"/>
  <c r="BA6" i="11"/>
  <c r="AW6" i="11"/>
  <c r="AS6" i="11"/>
  <c r="BF6" i="11"/>
  <c r="BB6" i="11"/>
  <c r="AX6" i="11"/>
  <c r="AT6" i="11"/>
  <c r="BG6" i="11"/>
  <c r="BC6" i="11"/>
  <c r="AY6" i="11"/>
  <c r="AU6" i="11"/>
  <c r="AT18" i="11"/>
  <c r="AV18" i="11"/>
  <c r="AX18" i="11"/>
  <c r="AZ18" i="11"/>
  <c r="BB18" i="11"/>
  <c r="BD18" i="11"/>
  <c r="BF18" i="11"/>
  <c r="BH18" i="11"/>
  <c r="BJ18" i="11"/>
  <c r="BL18" i="11"/>
  <c r="BN18" i="11"/>
  <c r="BP18" i="11"/>
  <c r="BR18" i="11"/>
  <c r="BT18" i="11"/>
  <c r="AS18" i="11"/>
  <c r="AU18" i="11"/>
  <c r="AW18" i="11"/>
  <c r="AY18" i="11"/>
  <c r="BA18" i="11"/>
  <c r="BC18" i="11"/>
  <c r="BE18" i="11"/>
  <c r="BG18" i="11"/>
  <c r="BI18" i="11"/>
  <c r="BK18" i="11"/>
  <c r="BM18" i="11"/>
  <c r="BO18" i="11"/>
  <c r="BQ18" i="11"/>
  <c r="BS18" i="11"/>
  <c r="P18" i="11"/>
  <c r="R18" i="11"/>
  <c r="T18" i="11"/>
  <c r="V18" i="11"/>
  <c r="X18" i="11"/>
  <c r="Z18" i="11"/>
  <c r="AB18" i="11"/>
  <c r="AD18" i="11"/>
  <c r="AF18" i="11"/>
  <c r="AH18" i="11"/>
  <c r="AJ18" i="11"/>
  <c r="AL18" i="11"/>
  <c r="AN18" i="11"/>
  <c r="AP18" i="11"/>
  <c r="O18" i="11"/>
  <c r="Q18" i="11"/>
  <c r="S18" i="11"/>
  <c r="U18" i="11"/>
  <c r="W18" i="11"/>
  <c r="Y18" i="11"/>
  <c r="AA18" i="11"/>
  <c r="AC18" i="11"/>
  <c r="AE18" i="11"/>
  <c r="AG18" i="11"/>
  <c r="AI18" i="11"/>
  <c r="AK18" i="11"/>
  <c r="AM18" i="11"/>
  <c r="AO18" i="11"/>
  <c r="AT17" i="11"/>
  <c r="AV17" i="11"/>
  <c r="AX17" i="11"/>
  <c r="AZ17" i="11"/>
  <c r="BB17" i="11"/>
  <c r="BD17" i="11"/>
  <c r="BF17" i="11"/>
  <c r="BH17" i="11"/>
  <c r="BJ17" i="11"/>
  <c r="BL17" i="11"/>
  <c r="BN17" i="11"/>
  <c r="BP17" i="11"/>
  <c r="BR17" i="11"/>
  <c r="BT17" i="11"/>
  <c r="AS17" i="11"/>
  <c r="AU17" i="11"/>
  <c r="AW17" i="11"/>
  <c r="AY17" i="11"/>
  <c r="BA17" i="11"/>
  <c r="BC17" i="11"/>
  <c r="BE17" i="11"/>
  <c r="BG17" i="11"/>
  <c r="BI17" i="11"/>
  <c r="BK17" i="11"/>
  <c r="BM17" i="11"/>
  <c r="BO17" i="11"/>
  <c r="BQ17" i="11"/>
  <c r="BS17" i="11"/>
  <c r="P17" i="11"/>
  <c r="R17" i="11"/>
  <c r="T17" i="11"/>
  <c r="V17" i="11"/>
  <c r="X17" i="11"/>
  <c r="Z17" i="11"/>
  <c r="AB17" i="11"/>
  <c r="AD17" i="11"/>
  <c r="AF17" i="11"/>
  <c r="AH17" i="11"/>
  <c r="AJ17" i="11"/>
  <c r="AL17" i="11"/>
  <c r="AN17" i="11"/>
  <c r="AP17" i="11"/>
  <c r="O17" i="11"/>
  <c r="Q17" i="11"/>
  <c r="S17" i="11"/>
  <c r="U17" i="11"/>
  <c r="W17" i="11"/>
  <c r="Y17" i="11"/>
  <c r="AA17" i="11"/>
  <c r="AC17" i="11"/>
  <c r="AE17" i="11"/>
  <c r="AG17" i="11"/>
  <c r="AI17" i="11"/>
  <c r="AK17" i="11"/>
  <c r="AM17" i="11"/>
  <c r="AO17" i="11"/>
  <c r="O20" i="11"/>
  <c r="AS20" i="11" s="1"/>
  <c r="Q20" i="11"/>
  <c r="AU20" i="11" s="1"/>
  <c r="T20" i="11"/>
  <c r="AX20" i="11" s="1"/>
  <c r="V20" i="11"/>
  <c r="AZ20" i="11" s="1"/>
  <c r="X20" i="11"/>
  <c r="BB20" i="11" s="1"/>
  <c r="Z20" i="11"/>
  <c r="BD20" i="11" s="1"/>
  <c r="AB20" i="11"/>
  <c r="BF20" i="11" s="1"/>
  <c r="AD20" i="11"/>
  <c r="BH20" i="11" s="1"/>
  <c r="AF20" i="11"/>
  <c r="BJ20" i="11" s="1"/>
  <c r="AH20" i="11"/>
  <c r="BL20" i="11" s="1"/>
  <c r="AJ20" i="11"/>
  <c r="BN20" i="11" s="1"/>
  <c r="AL20" i="11"/>
  <c r="BP20" i="11" s="1"/>
  <c r="AN20" i="11"/>
  <c r="BR20" i="11" s="1"/>
  <c r="AP20" i="11"/>
  <c r="BT20" i="11" s="1"/>
  <c r="P20" i="11"/>
  <c r="AT20" i="11" s="1"/>
  <c r="S20" i="11"/>
  <c r="AW20" i="11" s="1"/>
  <c r="U20" i="11"/>
  <c r="AY20" i="11" s="1"/>
  <c r="W20" i="11"/>
  <c r="BA20" i="11" s="1"/>
  <c r="Y20" i="11"/>
  <c r="BC20" i="11" s="1"/>
  <c r="AA20" i="11"/>
  <c r="BE20" i="11" s="1"/>
  <c r="AC20" i="11"/>
  <c r="BG20" i="11" s="1"/>
  <c r="AE20" i="11"/>
  <c r="BI20" i="11" s="1"/>
  <c r="AG20" i="11"/>
  <c r="BK20" i="11" s="1"/>
  <c r="AI20" i="11"/>
  <c r="BM20" i="11" s="1"/>
  <c r="AK20" i="11"/>
  <c r="BO20" i="11" s="1"/>
  <c r="AM20" i="11"/>
  <c r="BQ20" i="11" s="1"/>
  <c r="AO20" i="11"/>
  <c r="BS20" i="11" s="1"/>
  <c r="R20" i="11"/>
  <c r="AV20" i="11" s="1"/>
  <c r="P19" i="11"/>
  <c r="AT19" i="11" s="1"/>
  <c r="S19" i="11"/>
  <c r="AW19" i="11" s="1"/>
  <c r="U19" i="11"/>
  <c r="AY19" i="11" s="1"/>
  <c r="W19" i="11"/>
  <c r="BA19" i="11" s="1"/>
  <c r="Y19" i="11"/>
  <c r="BC19" i="11" s="1"/>
  <c r="AA19" i="11"/>
  <c r="BE19" i="11" s="1"/>
  <c r="AC19" i="11"/>
  <c r="BG19" i="11" s="1"/>
  <c r="AE19" i="11"/>
  <c r="BI19" i="11" s="1"/>
  <c r="AG19" i="11"/>
  <c r="BK19" i="11" s="1"/>
  <c r="AI19" i="11"/>
  <c r="BM19" i="11" s="1"/>
  <c r="AK19" i="11"/>
  <c r="BO19" i="11" s="1"/>
  <c r="AM19" i="11"/>
  <c r="BQ19" i="11" s="1"/>
  <c r="AO19" i="11"/>
  <c r="BS19" i="11" s="1"/>
  <c r="O19" i="11"/>
  <c r="AS19" i="11" s="1"/>
  <c r="Q19" i="11"/>
  <c r="AU19" i="11" s="1"/>
  <c r="T19" i="11"/>
  <c r="AX19" i="11" s="1"/>
  <c r="V19" i="11"/>
  <c r="AZ19" i="11" s="1"/>
  <c r="X19" i="11"/>
  <c r="BB19" i="11" s="1"/>
  <c r="Z19" i="11"/>
  <c r="BD19" i="11" s="1"/>
  <c r="AB19" i="11"/>
  <c r="BF19" i="11" s="1"/>
  <c r="AD19" i="11"/>
  <c r="BH19" i="11" s="1"/>
  <c r="AF19" i="11"/>
  <c r="BJ19" i="11" s="1"/>
  <c r="AH19" i="11"/>
  <c r="BL19" i="11" s="1"/>
  <c r="AJ19" i="11"/>
  <c r="BN19" i="11" s="1"/>
  <c r="AL19" i="11"/>
  <c r="BP19" i="11" s="1"/>
  <c r="AN19" i="11"/>
  <c r="BR19" i="11" s="1"/>
  <c r="AP19" i="11"/>
  <c r="BT19" i="11" s="1"/>
  <c r="R19" i="11"/>
  <c r="AV19" i="11" s="1"/>
  <c r="P22" i="11"/>
  <c r="AT22" i="11" s="1"/>
  <c r="V22" i="11"/>
  <c r="AZ22" i="11" s="1"/>
  <c r="Z22" i="11"/>
  <c r="BD22" i="11" s="1"/>
  <c r="AD22" i="11"/>
  <c r="BH22" i="11" s="1"/>
  <c r="AH22" i="11"/>
  <c r="BL22" i="11" s="1"/>
  <c r="AL22" i="11"/>
  <c r="BP22" i="11" s="1"/>
  <c r="AP22" i="11"/>
  <c r="BT22" i="11" s="1"/>
  <c r="O22" i="11"/>
  <c r="AS22" i="11" s="1"/>
  <c r="Q22" i="11"/>
  <c r="AU22" i="11" s="1"/>
  <c r="S22" i="11"/>
  <c r="AW22" i="11" s="1"/>
  <c r="U22" i="11"/>
  <c r="AY22" i="11" s="1"/>
  <c r="W22" i="11"/>
  <c r="BA22" i="11" s="1"/>
  <c r="Y22" i="11"/>
  <c r="BC22" i="11" s="1"/>
  <c r="AA22" i="11"/>
  <c r="BE22" i="11" s="1"/>
  <c r="AC22" i="11"/>
  <c r="BG22" i="11" s="1"/>
  <c r="AE22" i="11"/>
  <c r="BI22" i="11" s="1"/>
  <c r="AG22" i="11"/>
  <c r="BK22" i="11" s="1"/>
  <c r="AI22" i="11"/>
  <c r="BM22" i="11" s="1"/>
  <c r="AK22" i="11"/>
  <c r="BO22" i="11" s="1"/>
  <c r="AM22" i="11"/>
  <c r="BQ22" i="11" s="1"/>
  <c r="AO22" i="11"/>
  <c r="BS22" i="11" s="1"/>
  <c r="R22" i="11"/>
  <c r="AV22" i="11" s="1"/>
  <c r="T22" i="11"/>
  <c r="AX22" i="11" s="1"/>
  <c r="X22" i="11"/>
  <c r="BB22" i="11" s="1"/>
  <c r="AB22" i="11"/>
  <c r="BF22" i="11" s="1"/>
  <c r="AF22" i="11"/>
  <c r="BJ22" i="11" s="1"/>
  <c r="AJ22" i="11"/>
  <c r="BN22" i="11" s="1"/>
  <c r="AN22" i="11"/>
  <c r="BR22" i="11" s="1"/>
  <c r="P21" i="11"/>
  <c r="AT21" i="11" s="1"/>
  <c r="R21" i="11"/>
  <c r="AV21" i="11" s="1"/>
  <c r="V21" i="11"/>
  <c r="AZ21" i="11" s="1"/>
  <c r="Z21" i="11"/>
  <c r="BD21" i="11" s="1"/>
  <c r="AD21" i="11"/>
  <c r="BH21" i="11" s="1"/>
  <c r="AF21" i="11"/>
  <c r="BJ21" i="11" s="1"/>
  <c r="AJ21" i="11"/>
  <c r="BN21" i="11" s="1"/>
  <c r="AN21" i="11"/>
  <c r="BR21" i="11" s="1"/>
  <c r="O21" i="11"/>
  <c r="AS21" i="11" s="1"/>
  <c r="Q21" i="11"/>
  <c r="AU21" i="11" s="1"/>
  <c r="S21" i="11"/>
  <c r="AW21" i="11" s="1"/>
  <c r="U21" i="11"/>
  <c r="AY21" i="11" s="1"/>
  <c r="W21" i="11"/>
  <c r="BA21" i="11" s="1"/>
  <c r="Y21" i="11"/>
  <c r="BC21" i="11" s="1"/>
  <c r="AA21" i="11"/>
  <c r="BE21" i="11" s="1"/>
  <c r="AC21" i="11"/>
  <c r="BG21" i="11" s="1"/>
  <c r="AE21" i="11"/>
  <c r="BI21" i="11" s="1"/>
  <c r="AG21" i="11"/>
  <c r="BK21" i="11" s="1"/>
  <c r="AI21" i="11"/>
  <c r="BM21" i="11" s="1"/>
  <c r="AK21" i="11"/>
  <c r="BO21" i="11" s="1"/>
  <c r="AM21" i="11"/>
  <c r="BQ21" i="11" s="1"/>
  <c r="AO21" i="11"/>
  <c r="BS21" i="11" s="1"/>
  <c r="T21" i="11"/>
  <c r="AX21" i="11" s="1"/>
  <c r="X21" i="11"/>
  <c r="BB21" i="11" s="1"/>
  <c r="AB21" i="11"/>
  <c r="BF21" i="11" s="1"/>
  <c r="AH21" i="11"/>
  <c r="BL21" i="11" s="1"/>
  <c r="AL21" i="11"/>
  <c r="BP21" i="11" s="1"/>
  <c r="AP21" i="11"/>
  <c r="BT21" i="11" s="1"/>
  <c r="AR17" i="11"/>
  <c r="AR13" i="11"/>
  <c r="AR9" i="11"/>
  <c r="AR5" i="11"/>
  <c r="AR14" i="11"/>
  <c r="AR24" i="11"/>
  <c r="AR6" i="11"/>
  <c r="AR15" i="11"/>
  <c r="AR11" i="11"/>
  <c r="AR7" i="11"/>
  <c r="AR16" i="11"/>
  <c r="AR12" i="11"/>
  <c r="AR8" i="11"/>
  <c r="N20" i="11"/>
  <c r="AR20" i="11" s="1"/>
  <c r="N18" i="11"/>
  <c r="N21" i="11"/>
  <c r="AR21" i="11" s="1"/>
  <c r="N17" i="11"/>
  <c r="N19" i="11"/>
  <c r="AR19" i="11" s="1"/>
  <c r="N22" i="11"/>
  <c r="AR22" i="11" s="1"/>
  <c r="CE10" i="11"/>
  <c r="CE19" i="11"/>
  <c r="CE6" i="11"/>
  <c r="CE9" i="11"/>
  <c r="CE22" i="11"/>
  <c r="CE8" i="11"/>
  <c r="CE5" i="11"/>
  <c r="CF5" i="11" s="1"/>
  <c r="CE21" i="11"/>
  <c r="CE7" i="11"/>
  <c r="CE11" i="11"/>
  <c r="EQ13" i="11"/>
  <c r="CA11" i="11"/>
  <c r="AR18" i="11"/>
  <c r="GL41" i="34" l="1"/>
  <c r="GW41" i="34"/>
  <c r="GP41" i="34"/>
  <c r="GM10" i="22"/>
  <c r="CA14" i="11"/>
  <c r="GA10" i="34"/>
  <c r="IM5" i="34" s="1"/>
  <c r="GB41" i="34"/>
  <c r="FX41" i="34"/>
  <c r="FY41" i="34"/>
  <c r="GF41" i="34"/>
  <c r="GM41" i="34"/>
  <c r="GK41" i="34"/>
  <c r="GR41" i="34"/>
  <c r="FV41" i="34"/>
  <c r="GO41" i="34"/>
  <c r="FZ41" i="34"/>
  <c r="GI41" i="34"/>
  <c r="GE41" i="34"/>
  <c r="GH41" i="34"/>
  <c r="GV41" i="34"/>
  <c r="GC41" i="34"/>
  <c r="FU41" i="34"/>
  <c r="GN41" i="34"/>
  <c r="GD41" i="34"/>
  <c r="GT42" i="34"/>
  <c r="GF42" i="34"/>
  <c r="GU41" i="34"/>
  <c r="GL42" i="34"/>
  <c r="GQ42" i="34"/>
  <c r="GM42" i="34"/>
  <c r="GV42" i="34"/>
  <c r="GE42" i="34"/>
  <c r="GA42" i="34"/>
  <c r="GB42" i="34"/>
  <c r="GP42" i="34"/>
  <c r="GH42" i="34"/>
  <c r="FW42" i="34"/>
  <c r="FZ42" i="34"/>
  <c r="FY42" i="34"/>
  <c r="GU42" i="34"/>
  <c r="GG42" i="34"/>
  <c r="GG10" i="21"/>
  <c r="IS5" i="21" s="1"/>
  <c r="HM5" i="21"/>
  <c r="FW37" i="21"/>
  <c r="II9" i="21" s="1"/>
  <c r="HC9" i="21"/>
  <c r="GI10" i="21"/>
  <c r="IU5" i="21" s="1"/>
  <c r="HO5" i="21"/>
  <c r="GT10" i="21"/>
  <c r="JF5" i="21" s="1"/>
  <c r="HZ5" i="21"/>
  <c r="GH37" i="21"/>
  <c r="IT9" i="21" s="1"/>
  <c r="HN9" i="21"/>
  <c r="FY10" i="21"/>
  <c r="IK5" i="21" s="1"/>
  <c r="HE5" i="21"/>
  <c r="FV37" i="21"/>
  <c r="IH9" i="21" s="1"/>
  <c r="HB9" i="21"/>
  <c r="GE10" i="21"/>
  <c r="IQ5" i="21" s="1"/>
  <c r="HK5" i="21"/>
  <c r="GR10" i="21"/>
  <c r="JD5" i="21" s="1"/>
  <c r="HX5" i="21"/>
  <c r="FV10" i="21"/>
  <c r="IH5" i="21" s="1"/>
  <c r="HB5" i="21"/>
  <c r="FU10" i="21"/>
  <c r="IG5" i="21" s="1"/>
  <c r="HA5" i="21"/>
  <c r="GQ10" i="21"/>
  <c r="JC5" i="21" s="1"/>
  <c r="HW5" i="21"/>
  <c r="GB37" i="21"/>
  <c r="IN9" i="21" s="1"/>
  <c r="HH9" i="21"/>
  <c r="GW10" i="21"/>
  <c r="JI5" i="21" s="1"/>
  <c r="IC5" i="21"/>
  <c r="GU37" i="21"/>
  <c r="JG9" i="21" s="1"/>
  <c r="IA9" i="21"/>
  <c r="GG37" i="21"/>
  <c r="IS9" i="21" s="1"/>
  <c r="HM9" i="21"/>
  <c r="GT37" i="21"/>
  <c r="JF9" i="21" s="1"/>
  <c r="HZ9" i="21"/>
  <c r="GN37" i="21"/>
  <c r="IZ9" i="21" s="1"/>
  <c r="HT9" i="21"/>
  <c r="GA37" i="21"/>
  <c r="IM9" i="21" s="1"/>
  <c r="HG9" i="21"/>
  <c r="GP37" i="21"/>
  <c r="JB9" i="21" s="1"/>
  <c r="HV9" i="21"/>
  <c r="GS10" i="21"/>
  <c r="JE5" i="21" s="1"/>
  <c r="HY5" i="21"/>
  <c r="FY37" i="21"/>
  <c r="IK9" i="21" s="1"/>
  <c r="HE9" i="21"/>
  <c r="GF37" i="21"/>
  <c r="IR9" i="21" s="1"/>
  <c r="HL9" i="21"/>
  <c r="GD10" i="21"/>
  <c r="IP5" i="21" s="1"/>
  <c r="HJ5" i="21"/>
  <c r="GM10" i="21"/>
  <c r="IY5" i="21" s="1"/>
  <c r="HS5" i="21"/>
  <c r="GC10" i="21"/>
  <c r="IO5" i="21" s="1"/>
  <c r="HI5" i="21"/>
  <c r="FW10" i="21"/>
  <c r="II5" i="21" s="1"/>
  <c r="HC5" i="21"/>
  <c r="FZ10" i="21"/>
  <c r="IL5" i="21" s="1"/>
  <c r="HF5" i="21"/>
  <c r="GH10" i="21"/>
  <c r="IT5" i="21" s="1"/>
  <c r="HN5" i="21"/>
  <c r="HN1" i="21" s="1"/>
  <c r="GK37" i="21"/>
  <c r="IW9" i="21" s="1"/>
  <c r="HQ9" i="21"/>
  <c r="FZ37" i="21"/>
  <c r="IL9" i="21" s="1"/>
  <c r="HF9" i="21"/>
  <c r="GV37" i="21"/>
  <c r="JH9" i="21" s="1"/>
  <c r="IB9" i="21"/>
  <c r="GO37" i="21"/>
  <c r="JA9" i="21" s="1"/>
  <c r="HU9" i="21"/>
  <c r="GL37" i="21"/>
  <c r="IX9" i="21" s="1"/>
  <c r="HR9" i="21"/>
  <c r="GB10" i="21"/>
  <c r="IN5" i="21" s="1"/>
  <c r="IN1" i="21" s="1"/>
  <c r="HH5" i="21"/>
  <c r="GE37" i="21"/>
  <c r="IQ9" i="21" s="1"/>
  <c r="IQ1" i="21" s="1"/>
  <c r="HK9" i="21"/>
  <c r="GW37" i="21"/>
  <c r="JI9" i="21" s="1"/>
  <c r="IC9" i="21"/>
  <c r="GN10" i="21"/>
  <c r="IZ5" i="21" s="1"/>
  <c r="HT5" i="21"/>
  <c r="GV10" i="21"/>
  <c r="JH5" i="21" s="1"/>
  <c r="IB5" i="21"/>
  <c r="GK10" i="21"/>
  <c r="IW5" i="21" s="1"/>
  <c r="HQ5" i="21"/>
  <c r="HQ1" i="21" s="1"/>
  <c r="GO10" i="21"/>
  <c r="JA5" i="21" s="1"/>
  <c r="HU5" i="21"/>
  <c r="HU1" i="21" s="1"/>
  <c r="GA10" i="21"/>
  <c r="IM5" i="21" s="1"/>
  <c r="HG5" i="21"/>
  <c r="FX10" i="21"/>
  <c r="IJ5" i="21" s="1"/>
  <c r="HD5" i="21"/>
  <c r="GQ37" i="21"/>
  <c r="JC9" i="21" s="1"/>
  <c r="JC1" i="21" s="1"/>
  <c r="HW9" i="21"/>
  <c r="GM37" i="21"/>
  <c r="IY9" i="21" s="1"/>
  <c r="IY1" i="21" s="1"/>
  <c r="HS9" i="21"/>
  <c r="FX37" i="21"/>
  <c r="IJ9" i="21" s="1"/>
  <c r="HD9" i="21"/>
  <c r="GC37" i="21"/>
  <c r="IO9" i="21" s="1"/>
  <c r="HI9" i="21"/>
  <c r="FU37" i="21"/>
  <c r="IG9" i="21" s="1"/>
  <c r="HA9" i="21"/>
  <c r="GL10" i="21"/>
  <c r="IX5" i="21" s="1"/>
  <c r="HR5" i="21"/>
  <c r="GR37" i="21"/>
  <c r="JD9" i="21" s="1"/>
  <c r="HX9" i="21"/>
  <c r="GI37" i="21"/>
  <c r="IU9" i="21" s="1"/>
  <c r="IU1" i="21" s="1"/>
  <c r="HO9" i="21"/>
  <c r="HO1" i="21" s="1"/>
  <c r="GF10" i="21"/>
  <c r="IR5" i="21" s="1"/>
  <c r="HL5" i="21"/>
  <c r="GJ10" i="21"/>
  <c r="IV5" i="21" s="1"/>
  <c r="HP5" i="21"/>
  <c r="GU10" i="21"/>
  <c r="JG5" i="21" s="1"/>
  <c r="IA5" i="21"/>
  <c r="GS37" i="21"/>
  <c r="JE9" i="21" s="1"/>
  <c r="JE1" i="21" s="1"/>
  <c r="HY9" i="21"/>
  <c r="GP10" i="21"/>
  <c r="JB5" i="21" s="1"/>
  <c r="HV5" i="21"/>
  <c r="GD37" i="21"/>
  <c r="IP9" i="21" s="1"/>
  <c r="HJ9" i="21"/>
  <c r="GJ37" i="21"/>
  <c r="IV9" i="21" s="1"/>
  <c r="HP9" i="21"/>
  <c r="GF37" i="22"/>
  <c r="IV1" i="22"/>
  <c r="GM37" i="22"/>
  <c r="HL1" i="22"/>
  <c r="CF7" i="11"/>
  <c r="CV7" i="11" s="1"/>
  <c r="DZ7" i="11" s="1"/>
  <c r="FD7" i="11" s="1"/>
  <c r="GH7" i="11" s="1"/>
  <c r="FV10" i="22"/>
  <c r="FZ10" i="34"/>
  <c r="IL5" i="34" s="1"/>
  <c r="GP37" i="22"/>
  <c r="FU10" i="34"/>
  <c r="IG5" i="34" s="1"/>
  <c r="FX37" i="22"/>
  <c r="GM10" i="34"/>
  <c r="IY5" i="34" s="1"/>
  <c r="GP10" i="22"/>
  <c r="GL10" i="34"/>
  <c r="IX5" i="34" s="1"/>
  <c r="GR10" i="22"/>
  <c r="GF10" i="22"/>
  <c r="HS1" i="22"/>
  <c r="HV1" i="22"/>
  <c r="HD1" i="22"/>
  <c r="FU42" i="34"/>
  <c r="FX42" i="34"/>
  <c r="GO42" i="34"/>
  <c r="GD10" i="34"/>
  <c r="IP5" i="34" s="1"/>
  <c r="GN42" i="34"/>
  <c r="FV42" i="34"/>
  <c r="GK42" i="34"/>
  <c r="GC42" i="34"/>
  <c r="GS37" i="22"/>
  <c r="GF10" i="34"/>
  <c r="IR5" i="34" s="1"/>
  <c r="GR10" i="34"/>
  <c r="JD5" i="34" s="1"/>
  <c r="GB37" i="22"/>
  <c r="FX10" i="22"/>
  <c r="GS42" i="34"/>
  <c r="GI42" i="34"/>
  <c r="GA10" i="22"/>
  <c r="GO10" i="22"/>
  <c r="GB10" i="22"/>
  <c r="HH5" i="22"/>
  <c r="HH1" i="22" s="1"/>
  <c r="GS10" i="22"/>
  <c r="HY5" i="22"/>
  <c r="HY1" i="22" s="1"/>
  <c r="FY10" i="22"/>
  <c r="HE5" i="22"/>
  <c r="FW37" i="22"/>
  <c r="HC9" i="22"/>
  <c r="FU10" i="22"/>
  <c r="HA5" i="22"/>
  <c r="HA1" i="22" s="1"/>
  <c r="GK37" i="22"/>
  <c r="GL10" i="22"/>
  <c r="GJ37" i="22"/>
  <c r="HP9" i="22"/>
  <c r="GC37" i="22"/>
  <c r="HI9" i="22"/>
  <c r="GJ10" i="22"/>
  <c r="HP5" i="22"/>
  <c r="GR37" i="22"/>
  <c r="HX9" i="22"/>
  <c r="HX1" i="22" s="1"/>
  <c r="GE37" i="22"/>
  <c r="HK9" i="22"/>
  <c r="GD10" i="22"/>
  <c r="HJ5" i="22"/>
  <c r="GN37" i="22"/>
  <c r="HT9" i="22"/>
  <c r="GU10" i="22"/>
  <c r="IA5" i="22"/>
  <c r="FZ10" i="22"/>
  <c r="HF5" i="22"/>
  <c r="GT37" i="22"/>
  <c r="HZ9" i="22"/>
  <c r="FY37" i="22"/>
  <c r="HE9" i="22"/>
  <c r="HE1" i="22" s="1"/>
  <c r="GG37" i="22"/>
  <c r="HM9" i="22"/>
  <c r="GV10" i="22"/>
  <c r="IB5" i="22"/>
  <c r="GL37" i="22"/>
  <c r="HR9" i="22"/>
  <c r="HR1" i="22" s="1"/>
  <c r="GG10" i="22"/>
  <c r="HM5" i="22"/>
  <c r="GO37" i="22"/>
  <c r="HU9" i="22"/>
  <c r="HU1" i="22" s="1"/>
  <c r="GC10" i="22"/>
  <c r="HI5" i="22"/>
  <c r="GH10" i="22"/>
  <c r="HN5" i="22"/>
  <c r="FZ37" i="22"/>
  <c r="HF9" i="22"/>
  <c r="HF1" i="22" s="1"/>
  <c r="GU37" i="22"/>
  <c r="IA9" i="22"/>
  <c r="IA1" i="22" s="1"/>
  <c r="FW10" i="22"/>
  <c r="HC5" i="22"/>
  <c r="GW10" i="22"/>
  <c r="IC5" i="22"/>
  <c r="GH37" i="22"/>
  <c r="HN9" i="22"/>
  <c r="GW37" i="22"/>
  <c r="IC9" i="22"/>
  <c r="IC1" i="22" s="1"/>
  <c r="GD37" i="22"/>
  <c r="HJ9" i="22"/>
  <c r="GQ10" i="22"/>
  <c r="HW5" i="22"/>
  <c r="GA37" i="22"/>
  <c r="HG9" i="22"/>
  <c r="HG1" i="22" s="1"/>
  <c r="GI10" i="22"/>
  <c r="HO5" i="22"/>
  <c r="GT10" i="22"/>
  <c r="HZ5" i="22"/>
  <c r="GE10" i="22"/>
  <c r="HK5" i="22"/>
  <c r="GQ37" i="22"/>
  <c r="HW9" i="22"/>
  <c r="GI37" i="22"/>
  <c r="HO9" i="22"/>
  <c r="HO1" i="22" s="1"/>
  <c r="GV37" i="22"/>
  <c r="IB9" i="22"/>
  <c r="IB1" i="22" s="1"/>
  <c r="GN10" i="22"/>
  <c r="HT5" i="22"/>
  <c r="GK10" i="22"/>
  <c r="HQ5" i="22"/>
  <c r="HQ1" i="22" s="1"/>
  <c r="FV37" i="22"/>
  <c r="HB9" i="22"/>
  <c r="HB1" i="22" s="1"/>
  <c r="FV10" i="34"/>
  <c r="IH5" i="34" s="1"/>
  <c r="GU10" i="34"/>
  <c r="JG5" i="34" s="1"/>
  <c r="GS10" i="34"/>
  <c r="JE5" i="34" s="1"/>
  <c r="GP10" i="34"/>
  <c r="JB5" i="34" s="1"/>
  <c r="FY10" i="34"/>
  <c r="IK5" i="34" s="1"/>
  <c r="GJ10" i="34"/>
  <c r="IV5" i="34" s="1"/>
  <c r="GW10" i="34"/>
  <c r="JI5" i="34" s="1"/>
  <c r="GB10" i="34"/>
  <c r="IN5" i="34" s="1"/>
  <c r="GC10" i="34"/>
  <c r="IO5" i="34" s="1"/>
  <c r="GI10" i="34"/>
  <c r="IU5" i="34" s="1"/>
  <c r="GQ10" i="34"/>
  <c r="JC5" i="34" s="1"/>
  <c r="GT10" i="34"/>
  <c r="JF5" i="34" s="1"/>
  <c r="GJ42" i="34"/>
  <c r="GO10" i="34"/>
  <c r="JA5" i="34" s="1"/>
  <c r="GK10" i="34"/>
  <c r="IW5" i="34" s="1"/>
  <c r="GV10" i="34"/>
  <c r="JH5" i="34" s="1"/>
  <c r="FX10" i="34"/>
  <c r="IJ5" i="34" s="1"/>
  <c r="FW10" i="34"/>
  <c r="II5" i="34" s="1"/>
  <c r="GG10" i="34"/>
  <c r="IS5" i="34" s="1"/>
  <c r="GN10" i="34"/>
  <c r="IZ5" i="34" s="1"/>
  <c r="GE10" i="34"/>
  <c r="IQ5" i="34" s="1"/>
  <c r="GH10" i="34"/>
  <c r="IT5" i="34" s="1"/>
  <c r="IC9" i="11"/>
  <c r="HX9" i="11"/>
  <c r="IB9" i="11"/>
  <c r="HY9" i="11"/>
  <c r="HA9" i="11"/>
  <c r="HM9" i="11"/>
  <c r="HT9" i="11"/>
  <c r="HV9" i="11"/>
  <c r="HN9" i="11"/>
  <c r="CI35" i="34"/>
  <c r="DM35" i="34" s="1"/>
  <c r="EQ35" i="34" s="1"/>
  <c r="FU35" i="34" s="1"/>
  <c r="AP46" i="34"/>
  <c r="BT46" i="34" s="1"/>
  <c r="DK46" i="34" s="1"/>
  <c r="EO46" i="34" s="1"/>
  <c r="FS46" i="34" s="1"/>
  <c r="GW46" i="34" s="1"/>
  <c r="BT33" i="34"/>
  <c r="DK33" i="34" s="1"/>
  <c r="EO33" i="34" s="1"/>
  <c r="FS33" i="34" s="1"/>
  <c r="GW33" i="34" s="1"/>
  <c r="AR45" i="34"/>
  <c r="FU45" i="34" s="1"/>
  <c r="AR44" i="34"/>
  <c r="FU44" i="34" s="1"/>
  <c r="DE37" i="34"/>
  <c r="EI37" i="34" s="1"/>
  <c r="FM37" i="34" s="1"/>
  <c r="AG46" i="34"/>
  <c r="BK46" i="34" s="1"/>
  <c r="DB46" i="34" s="1"/>
  <c r="EF46" i="34" s="1"/>
  <c r="FJ46" i="34" s="1"/>
  <c r="GN46" i="34" s="1"/>
  <c r="BK33" i="34"/>
  <c r="DB33" i="34" s="1"/>
  <c r="EF33" i="34" s="1"/>
  <c r="FJ33" i="34" s="1"/>
  <c r="GN33" i="34" s="1"/>
  <c r="AM46" i="34"/>
  <c r="BQ46" i="34" s="1"/>
  <c r="DH46" i="34" s="1"/>
  <c r="EL46" i="34" s="1"/>
  <c r="FP46" i="34" s="1"/>
  <c r="GT46" i="34" s="1"/>
  <c r="BQ33" i="34"/>
  <c r="DH33" i="34" s="1"/>
  <c r="EL33" i="34" s="1"/>
  <c r="FP33" i="34" s="1"/>
  <c r="GT33" i="34" s="1"/>
  <c r="BP45" i="34"/>
  <c r="GS45" i="34" s="1"/>
  <c r="BP44" i="34"/>
  <c r="GS44" i="34" s="1"/>
  <c r="DG37" i="34"/>
  <c r="EK37" i="34" s="1"/>
  <c r="FO37" i="34" s="1"/>
  <c r="AK46" i="34"/>
  <c r="BO46" i="34" s="1"/>
  <c r="DF46" i="34" s="1"/>
  <c r="EJ46" i="34" s="1"/>
  <c r="FN46" i="34" s="1"/>
  <c r="GR46" i="34" s="1"/>
  <c r="BO33" i="34"/>
  <c r="DF33" i="34" s="1"/>
  <c r="EJ33" i="34" s="1"/>
  <c r="FN33" i="34" s="1"/>
  <c r="GR33" i="34" s="1"/>
  <c r="BR44" i="34"/>
  <c r="GU44" i="34" s="1"/>
  <c r="BR45" i="34"/>
  <c r="GU45" i="34" s="1"/>
  <c r="U46" i="34"/>
  <c r="AY46" i="34" s="1"/>
  <c r="CP46" i="34" s="1"/>
  <c r="DT46" i="34" s="1"/>
  <c r="EX46" i="34" s="1"/>
  <c r="GB46" i="34" s="1"/>
  <c r="AY33" i="34"/>
  <c r="CP33" i="34" s="1"/>
  <c r="DT33" i="34" s="1"/>
  <c r="EX33" i="34" s="1"/>
  <c r="GB33" i="34" s="1"/>
  <c r="AY45" i="34"/>
  <c r="GB45" i="34" s="1"/>
  <c r="AY44" i="34"/>
  <c r="GB44" i="34" s="1"/>
  <c r="BH45" i="34"/>
  <c r="GK45" i="34" s="1"/>
  <c r="BH44" i="34"/>
  <c r="GK44" i="34" s="1"/>
  <c r="BH39" i="34"/>
  <c r="GK39" i="34" s="1"/>
  <c r="AD40" i="34"/>
  <c r="BL33" i="34"/>
  <c r="DC33" i="34" s="1"/>
  <c r="EG33" i="34" s="1"/>
  <c r="FK33" i="34" s="1"/>
  <c r="GO33" i="34" s="1"/>
  <c r="AH46" i="34"/>
  <c r="BL46" i="34" s="1"/>
  <c r="DC46" i="34" s="1"/>
  <c r="EG46" i="34" s="1"/>
  <c r="FK46" i="34" s="1"/>
  <c r="GO46" i="34" s="1"/>
  <c r="BE45" i="34"/>
  <c r="GH45" i="34" s="1"/>
  <c r="BE44" i="34"/>
  <c r="GH44" i="34" s="1"/>
  <c r="AB40" i="34"/>
  <c r="BF39" i="34"/>
  <c r="GI39" i="34" s="1"/>
  <c r="P40" i="34"/>
  <c r="P47" i="34" s="1"/>
  <c r="AT47" i="34" s="1"/>
  <c r="CK47" i="34" s="1"/>
  <c r="DO47" i="34" s="1"/>
  <c r="ES47" i="34" s="1"/>
  <c r="FW47" i="34" s="1"/>
  <c r="AT39" i="34"/>
  <c r="FW39" i="34" s="1"/>
  <c r="CQ37" i="34"/>
  <c r="DU37" i="34" s="1"/>
  <c r="EY37" i="34" s="1"/>
  <c r="AZ44" i="34"/>
  <c r="GC44" i="34" s="1"/>
  <c r="AZ45" i="34"/>
  <c r="GC45" i="34" s="1"/>
  <c r="BK45" i="34"/>
  <c r="GN45" i="34" s="1"/>
  <c r="BK44" i="34"/>
  <c r="GN44" i="34" s="1"/>
  <c r="BJ33" i="34"/>
  <c r="DA33" i="34" s="1"/>
  <c r="EE33" i="34" s="1"/>
  <c r="FI33" i="34" s="1"/>
  <c r="GM33" i="34" s="1"/>
  <c r="AF46" i="34"/>
  <c r="BJ46" i="34" s="1"/>
  <c r="DA46" i="34" s="1"/>
  <c r="EE46" i="34" s="1"/>
  <c r="FI46" i="34" s="1"/>
  <c r="GM46" i="34" s="1"/>
  <c r="DJ37" i="34"/>
  <c r="EN37" i="34" s="1"/>
  <c r="FR37" i="34" s="1"/>
  <c r="Q46" i="34"/>
  <c r="AU46" i="34" s="1"/>
  <c r="CL46" i="34" s="1"/>
  <c r="DP46" i="34" s="1"/>
  <c r="ET46" i="34" s="1"/>
  <c r="FX46" i="34" s="1"/>
  <c r="AU33" i="34"/>
  <c r="CL33" i="34" s="1"/>
  <c r="DP33" i="34" s="1"/>
  <c r="ET33" i="34" s="1"/>
  <c r="FX33" i="34" s="1"/>
  <c r="R46" i="34"/>
  <c r="AV46" i="34" s="1"/>
  <c r="CM46" i="34" s="1"/>
  <c r="DQ46" i="34" s="1"/>
  <c r="EU46" i="34" s="1"/>
  <c r="FY46" i="34" s="1"/>
  <c r="AV33" i="34"/>
  <c r="CM33" i="34" s="1"/>
  <c r="DQ33" i="34" s="1"/>
  <c r="EU33" i="34" s="1"/>
  <c r="FY33" i="34" s="1"/>
  <c r="CS37" i="34"/>
  <c r="DW37" i="34" s="1"/>
  <c r="FA37" i="34" s="1"/>
  <c r="BC45" i="34"/>
  <c r="GF45" i="34" s="1"/>
  <c r="BC44" i="34"/>
  <c r="GF44" i="34" s="1"/>
  <c r="DI37" i="34"/>
  <c r="EM37" i="34" s="1"/>
  <c r="FQ37" i="34" s="1"/>
  <c r="BH33" i="34"/>
  <c r="CY33" i="34" s="1"/>
  <c r="EC33" i="34" s="1"/>
  <c r="FG33" i="34" s="1"/>
  <c r="GK33" i="34" s="1"/>
  <c r="AD46" i="34"/>
  <c r="BH46" i="34" s="1"/>
  <c r="CY46" i="34" s="1"/>
  <c r="EC46" i="34" s="1"/>
  <c r="FG46" i="34" s="1"/>
  <c r="GK46" i="34" s="1"/>
  <c r="BA33" i="34"/>
  <c r="CR33" i="34" s="1"/>
  <c r="DV33" i="34" s="1"/>
  <c r="EZ33" i="34" s="1"/>
  <c r="GD33" i="34" s="1"/>
  <c r="W46" i="34"/>
  <c r="BA46" i="34" s="1"/>
  <c r="CR46" i="34" s="1"/>
  <c r="DV46" i="34" s="1"/>
  <c r="EZ46" i="34" s="1"/>
  <c r="GD46" i="34" s="1"/>
  <c r="BD33" i="34"/>
  <c r="CU33" i="34" s="1"/>
  <c r="DY33" i="34" s="1"/>
  <c r="FC33" i="34" s="1"/>
  <c r="GG33" i="34" s="1"/>
  <c r="Z46" i="34"/>
  <c r="BD46" i="34" s="1"/>
  <c r="CU46" i="34" s="1"/>
  <c r="DY46" i="34" s="1"/>
  <c r="FC46" i="34" s="1"/>
  <c r="GG46" i="34" s="1"/>
  <c r="AA40" i="34"/>
  <c r="AA47" i="34" s="1"/>
  <c r="BE47" i="34" s="1"/>
  <c r="CV47" i="34" s="1"/>
  <c r="DZ47" i="34" s="1"/>
  <c r="FD47" i="34" s="1"/>
  <c r="GH47" i="34" s="1"/>
  <c r="BE39" i="34"/>
  <c r="GH39" i="34" s="1"/>
  <c r="BF44" i="34"/>
  <c r="GI44" i="34" s="1"/>
  <c r="BF45" i="34"/>
  <c r="GI45" i="34" s="1"/>
  <c r="P48" i="34"/>
  <c r="AT48" i="34" s="1"/>
  <c r="CK48" i="34" s="1"/>
  <c r="DO48" i="34" s="1"/>
  <c r="ES48" i="34" s="1"/>
  <c r="FW48" i="34" s="1"/>
  <c r="CK37" i="34"/>
  <c r="DO37" i="34" s="1"/>
  <c r="ES37" i="34" s="1"/>
  <c r="BG45" i="34"/>
  <c r="GJ45" i="34" s="1"/>
  <c r="BG44" i="34"/>
  <c r="GJ44" i="34" s="1"/>
  <c r="V40" i="34"/>
  <c r="AZ39" i="34"/>
  <c r="GC39" i="34" s="1"/>
  <c r="DK37" i="34"/>
  <c r="EO37" i="34" s="1"/>
  <c r="FS37" i="34" s="1"/>
  <c r="AR39" i="34"/>
  <c r="FU39" i="34" s="1"/>
  <c r="N40" i="34"/>
  <c r="N46" i="34"/>
  <c r="AR46" i="34" s="1"/>
  <c r="CI46" i="34" s="1"/>
  <c r="DM46" i="34" s="1"/>
  <c r="EQ46" i="34" s="1"/>
  <c r="FU46" i="34" s="1"/>
  <c r="AR33" i="34"/>
  <c r="CI33" i="34" s="1"/>
  <c r="DM33" i="34" s="1"/>
  <c r="EQ33" i="34" s="1"/>
  <c r="FU33" i="34" s="1"/>
  <c r="DB37" i="34"/>
  <c r="EF37" i="34" s="1"/>
  <c r="FJ37" i="34" s="1"/>
  <c r="BJ44" i="34"/>
  <c r="GM44" i="34" s="1"/>
  <c r="BJ45" i="34"/>
  <c r="GM45" i="34" s="1"/>
  <c r="AF40" i="34"/>
  <c r="BJ39" i="34"/>
  <c r="GM39" i="34" s="1"/>
  <c r="BP33" i="34"/>
  <c r="DG33" i="34" s="1"/>
  <c r="EK33" i="34" s="1"/>
  <c r="FO33" i="34" s="1"/>
  <c r="GS33" i="34" s="1"/>
  <c r="AL46" i="34"/>
  <c r="BP46" i="34" s="1"/>
  <c r="DG46" i="34" s="1"/>
  <c r="EK46" i="34" s="1"/>
  <c r="FO46" i="34" s="1"/>
  <c r="GS46" i="34" s="1"/>
  <c r="T48" i="34"/>
  <c r="AX48" i="34" s="1"/>
  <c r="CO48" i="34" s="1"/>
  <c r="DS48" i="34" s="1"/>
  <c r="EW48" i="34" s="1"/>
  <c r="GA48" i="34" s="1"/>
  <c r="T40" i="34"/>
  <c r="T47" i="34" s="1"/>
  <c r="AX47" i="34" s="1"/>
  <c r="CO47" i="34" s="1"/>
  <c r="DS47" i="34" s="1"/>
  <c r="EW47" i="34" s="1"/>
  <c r="GA47" i="34" s="1"/>
  <c r="AX39" i="34"/>
  <c r="GA39" i="34" s="1"/>
  <c r="BO39" i="34"/>
  <c r="GR39" i="34" s="1"/>
  <c r="AK40" i="34"/>
  <c r="AK47" i="34" s="1"/>
  <c r="BO47" i="34" s="1"/>
  <c r="DF47" i="34" s="1"/>
  <c r="EJ47" i="34" s="1"/>
  <c r="FN47" i="34" s="1"/>
  <c r="GR47" i="34" s="1"/>
  <c r="DF37" i="34"/>
  <c r="EJ37" i="34" s="1"/>
  <c r="FN37" i="34" s="1"/>
  <c r="CL37" i="34"/>
  <c r="DP37" i="34" s="1"/>
  <c r="ET37" i="34" s="1"/>
  <c r="CN37" i="34"/>
  <c r="DR37" i="34" s="1"/>
  <c r="EV37" i="34" s="1"/>
  <c r="R40" i="34"/>
  <c r="AV39" i="34"/>
  <c r="FY39" i="34" s="1"/>
  <c r="AV44" i="34"/>
  <c r="FY44" i="34" s="1"/>
  <c r="AV45" i="34"/>
  <c r="FY45" i="34" s="1"/>
  <c r="CM37" i="34"/>
  <c r="DQ37" i="34" s="1"/>
  <c r="EU37" i="34" s="1"/>
  <c r="BB39" i="34"/>
  <c r="GE39" i="34" s="1"/>
  <c r="X40" i="34"/>
  <c r="X46" i="34"/>
  <c r="BB46" i="34" s="1"/>
  <c r="CS46" i="34" s="1"/>
  <c r="DW46" i="34" s="1"/>
  <c r="FA46" i="34" s="1"/>
  <c r="GE46" i="34" s="1"/>
  <c r="BB33" i="34"/>
  <c r="CS33" i="34" s="1"/>
  <c r="DW33" i="34" s="1"/>
  <c r="FA33" i="34" s="1"/>
  <c r="GE33" i="34" s="1"/>
  <c r="Y46" i="34"/>
  <c r="BC46" i="34" s="1"/>
  <c r="CT46" i="34" s="1"/>
  <c r="DX46" i="34" s="1"/>
  <c r="FB46" i="34" s="1"/>
  <c r="GF46" i="34" s="1"/>
  <c r="BC33" i="34"/>
  <c r="CT33" i="34" s="1"/>
  <c r="DX33" i="34" s="1"/>
  <c r="FB33" i="34" s="1"/>
  <c r="GF33" i="34" s="1"/>
  <c r="CP37" i="34"/>
  <c r="DT37" i="34" s="1"/>
  <c r="EX37" i="34" s="1"/>
  <c r="AY39" i="34"/>
  <c r="GB39" i="34" s="1"/>
  <c r="U40" i="34"/>
  <c r="AD48" i="34"/>
  <c r="BH48" i="34" s="1"/>
  <c r="CY48" i="34" s="1"/>
  <c r="EC48" i="34" s="1"/>
  <c r="FG48" i="34" s="1"/>
  <c r="GK48" i="34" s="1"/>
  <c r="BA44" i="34"/>
  <c r="GD44" i="34" s="1"/>
  <c r="BA45" i="34"/>
  <c r="GD45" i="34" s="1"/>
  <c r="DD37" i="34"/>
  <c r="EH37" i="34" s="1"/>
  <c r="FL37" i="34" s="1"/>
  <c r="Z40" i="34"/>
  <c r="BD39" i="34"/>
  <c r="GG39" i="34" s="1"/>
  <c r="BD44" i="34"/>
  <c r="GG44" i="34" s="1"/>
  <c r="BD45" i="34"/>
  <c r="GG45" i="34" s="1"/>
  <c r="BL39" i="34"/>
  <c r="GO39" i="34" s="1"/>
  <c r="AH40" i="34"/>
  <c r="BL44" i="34"/>
  <c r="GO44" i="34" s="1"/>
  <c r="BL45" i="34"/>
  <c r="GO45" i="34" s="1"/>
  <c r="CW37" i="34"/>
  <c r="EA37" i="34" s="1"/>
  <c r="FE37" i="34" s="1"/>
  <c r="CZ37" i="34"/>
  <c r="ED37" i="34" s="1"/>
  <c r="FH37" i="34" s="1"/>
  <c r="BI44" i="34"/>
  <c r="GL44" i="34" s="1"/>
  <c r="BI45" i="34"/>
  <c r="GL45" i="34" s="1"/>
  <c r="BG33" i="34"/>
  <c r="CX33" i="34" s="1"/>
  <c r="EB33" i="34" s="1"/>
  <c r="FF33" i="34" s="1"/>
  <c r="GJ33" i="34" s="1"/>
  <c r="AC46" i="34"/>
  <c r="BG46" i="34" s="1"/>
  <c r="CX46" i="34" s="1"/>
  <c r="EB46" i="34" s="1"/>
  <c r="FF46" i="34" s="1"/>
  <c r="GJ46" i="34" s="1"/>
  <c r="AG40" i="34"/>
  <c r="BK39" i="34"/>
  <c r="GN39" i="34" s="1"/>
  <c r="CO37" i="34"/>
  <c r="DS37" i="34" s="1"/>
  <c r="EW37" i="34" s="1"/>
  <c r="BO45" i="34"/>
  <c r="GR45" i="34" s="1"/>
  <c r="BO44" i="34"/>
  <c r="GR44" i="34" s="1"/>
  <c r="AU44" i="34"/>
  <c r="FX44" i="34" s="1"/>
  <c r="AU45" i="34"/>
  <c r="FX45" i="34" s="1"/>
  <c r="Q40" i="34"/>
  <c r="AU39" i="34"/>
  <c r="FX39" i="34" s="1"/>
  <c r="S40" i="34"/>
  <c r="AW39" i="34"/>
  <c r="FZ39" i="34" s="1"/>
  <c r="CT37" i="34"/>
  <c r="DX37" i="34" s="1"/>
  <c r="FB37" i="34" s="1"/>
  <c r="AN46" i="34"/>
  <c r="BR46" i="34" s="1"/>
  <c r="DI46" i="34" s="1"/>
  <c r="EM46" i="34" s="1"/>
  <c r="FQ46" i="34" s="1"/>
  <c r="GU46" i="34" s="1"/>
  <c r="BR33" i="34"/>
  <c r="DI33" i="34" s="1"/>
  <c r="EM33" i="34" s="1"/>
  <c r="FQ33" i="34" s="1"/>
  <c r="GU33" i="34" s="1"/>
  <c r="CR37" i="34"/>
  <c r="DV37" i="34" s="1"/>
  <c r="EZ37" i="34" s="1"/>
  <c r="CU37" i="34"/>
  <c r="DY37" i="34" s="1"/>
  <c r="FC37" i="34" s="1"/>
  <c r="BE33" i="34"/>
  <c r="CV33" i="34" s="1"/>
  <c r="DZ33" i="34" s="1"/>
  <c r="FD33" i="34" s="1"/>
  <c r="GH33" i="34" s="1"/>
  <c r="AA46" i="34"/>
  <c r="BE46" i="34" s="1"/>
  <c r="CV46" i="34" s="1"/>
  <c r="DZ46" i="34" s="1"/>
  <c r="FD46" i="34" s="1"/>
  <c r="GH46" i="34" s="1"/>
  <c r="CV37" i="34"/>
  <c r="DZ37" i="34" s="1"/>
  <c r="FD37" i="34" s="1"/>
  <c r="AT44" i="34"/>
  <c r="FW44" i="34" s="1"/>
  <c r="AT45" i="34"/>
  <c r="FW45" i="34" s="1"/>
  <c r="AE40" i="34"/>
  <c r="AE47" i="34" s="1"/>
  <c r="BI47" i="34" s="1"/>
  <c r="CZ47" i="34" s="1"/>
  <c r="ED47" i="34" s="1"/>
  <c r="FH47" i="34" s="1"/>
  <c r="GL47" i="34" s="1"/>
  <c r="BI39" i="34"/>
  <c r="GL39" i="34" s="1"/>
  <c r="AE46" i="34"/>
  <c r="BI46" i="34" s="1"/>
  <c r="CZ46" i="34" s="1"/>
  <c r="ED46" i="34" s="1"/>
  <c r="FH46" i="34" s="1"/>
  <c r="GL46" i="34" s="1"/>
  <c r="BI33" i="34"/>
  <c r="CZ33" i="34" s="1"/>
  <c r="ED33" i="34" s="1"/>
  <c r="FH33" i="34" s="1"/>
  <c r="GL33" i="34" s="1"/>
  <c r="CI37" i="34"/>
  <c r="DM37" i="34" s="1"/>
  <c r="EQ37" i="34" s="1"/>
  <c r="BQ44" i="34"/>
  <c r="GT44" i="34" s="1"/>
  <c r="BQ45" i="34"/>
  <c r="GT45" i="34" s="1"/>
  <c r="AL40" i="34"/>
  <c r="BP39" i="34"/>
  <c r="GS39" i="34" s="1"/>
  <c r="AL48" i="34"/>
  <c r="BP48" i="34" s="1"/>
  <c r="DG48" i="34" s="1"/>
  <c r="EK48" i="34" s="1"/>
  <c r="FO48" i="34" s="1"/>
  <c r="GS48" i="34" s="1"/>
  <c r="AX45" i="34"/>
  <c r="GA45" i="34" s="1"/>
  <c r="AX44" i="34"/>
  <c r="GA44" i="34" s="1"/>
  <c r="AS33" i="34"/>
  <c r="CJ33" i="34" s="1"/>
  <c r="DN33" i="34" s="1"/>
  <c r="ER33" i="34" s="1"/>
  <c r="FV33" i="34" s="1"/>
  <c r="O46" i="34"/>
  <c r="AS46" i="34" s="1"/>
  <c r="CJ46" i="34" s="1"/>
  <c r="DN46" i="34" s="1"/>
  <c r="ER46" i="34" s="1"/>
  <c r="FV46" i="34" s="1"/>
  <c r="O40" i="34"/>
  <c r="O47" i="34" s="1"/>
  <c r="AS47" i="34" s="1"/>
  <c r="CJ47" i="34" s="1"/>
  <c r="DN47" i="34" s="1"/>
  <c r="ER47" i="34" s="1"/>
  <c r="FV47" i="34" s="1"/>
  <c r="AS39" i="34"/>
  <c r="FV39" i="34" s="1"/>
  <c r="AS44" i="34"/>
  <c r="FV44" i="34" s="1"/>
  <c r="AS45" i="34"/>
  <c r="FV45" i="34" s="1"/>
  <c r="S48" i="34"/>
  <c r="AW48" i="34" s="1"/>
  <c r="CN48" i="34" s="1"/>
  <c r="DR48" i="34" s="1"/>
  <c r="EV48" i="34" s="1"/>
  <c r="FZ48" i="34" s="1"/>
  <c r="S46" i="34"/>
  <c r="AW46" i="34" s="1"/>
  <c r="CN46" i="34" s="1"/>
  <c r="DR46" i="34" s="1"/>
  <c r="EV46" i="34" s="1"/>
  <c r="FZ46" i="34" s="1"/>
  <c r="AW33" i="34"/>
  <c r="CN33" i="34" s="1"/>
  <c r="DR33" i="34" s="1"/>
  <c r="EV33" i="34" s="1"/>
  <c r="FZ33" i="34" s="1"/>
  <c r="BM33" i="34"/>
  <c r="DD33" i="34" s="1"/>
  <c r="EH33" i="34" s="1"/>
  <c r="FL33" i="34" s="1"/>
  <c r="GP33" i="34" s="1"/>
  <c r="AI46" i="34"/>
  <c r="BM46" i="34" s="1"/>
  <c r="DD46" i="34" s="1"/>
  <c r="EH46" i="34" s="1"/>
  <c r="FL46" i="34" s="1"/>
  <c r="GP46" i="34" s="1"/>
  <c r="AP40" i="34"/>
  <c r="AP47" i="34" s="1"/>
  <c r="BT47" i="34" s="1"/>
  <c r="DK47" i="34" s="1"/>
  <c r="EO47" i="34" s="1"/>
  <c r="FS47" i="34" s="1"/>
  <c r="GW47" i="34" s="1"/>
  <c r="BT39" i="34"/>
  <c r="GW39" i="34" s="1"/>
  <c r="BT44" i="34"/>
  <c r="GW44" i="34" s="1"/>
  <c r="BT45" i="34"/>
  <c r="GW45" i="34" s="1"/>
  <c r="BN45" i="34"/>
  <c r="GQ45" i="34" s="1"/>
  <c r="BN44" i="34"/>
  <c r="GQ44" i="34" s="1"/>
  <c r="BN33" i="34"/>
  <c r="DE33" i="34" s="1"/>
  <c r="EI33" i="34" s="1"/>
  <c r="FM33" i="34" s="1"/>
  <c r="GQ33" i="34" s="1"/>
  <c r="AJ46" i="34"/>
  <c r="BN46" i="34" s="1"/>
  <c r="DE46" i="34" s="1"/>
  <c r="EI46" i="34" s="1"/>
  <c r="FM46" i="34" s="1"/>
  <c r="GQ46" i="34" s="1"/>
  <c r="BN39" i="34"/>
  <c r="GQ39" i="34" s="1"/>
  <c r="AJ40" i="34"/>
  <c r="DA37" i="34"/>
  <c r="EE37" i="34" s="1"/>
  <c r="FI37" i="34" s="1"/>
  <c r="DH37" i="34"/>
  <c r="EL37" i="34" s="1"/>
  <c r="FP37" i="34" s="1"/>
  <c r="BQ39" i="34"/>
  <c r="GT39" i="34" s="1"/>
  <c r="AM40" i="34"/>
  <c r="AO40" i="34"/>
  <c r="AO47" i="34" s="1"/>
  <c r="BS47" i="34" s="1"/>
  <c r="DJ47" i="34" s="1"/>
  <c r="EN47" i="34" s="1"/>
  <c r="FR47" i="34" s="1"/>
  <c r="GV47" i="34" s="1"/>
  <c r="BS39" i="34"/>
  <c r="GV39" i="34" s="1"/>
  <c r="BS44" i="34"/>
  <c r="GV44" i="34" s="1"/>
  <c r="BS45" i="34"/>
  <c r="GV45" i="34" s="1"/>
  <c r="AO46" i="34"/>
  <c r="BS46" i="34" s="1"/>
  <c r="DJ46" i="34" s="1"/>
  <c r="EN46" i="34" s="1"/>
  <c r="FR46" i="34" s="1"/>
  <c r="GV46" i="34" s="1"/>
  <c r="BS33" i="34"/>
  <c r="DJ33" i="34" s="1"/>
  <c r="EN33" i="34" s="1"/>
  <c r="FR33" i="34" s="1"/>
  <c r="GV33" i="34" s="1"/>
  <c r="T46" i="34"/>
  <c r="AX46" i="34" s="1"/>
  <c r="CO46" i="34" s="1"/>
  <c r="DS46" i="34" s="1"/>
  <c r="EW46" i="34" s="1"/>
  <c r="GA46" i="34" s="1"/>
  <c r="AX33" i="34"/>
  <c r="CO33" i="34" s="1"/>
  <c r="DS33" i="34" s="1"/>
  <c r="EW33" i="34" s="1"/>
  <c r="GA33" i="34" s="1"/>
  <c r="CJ37" i="34"/>
  <c r="DN37" i="34" s="1"/>
  <c r="ER37" i="34" s="1"/>
  <c r="Q48" i="34"/>
  <c r="AU48" i="34" s="1"/>
  <c r="CL48" i="34" s="1"/>
  <c r="DP48" i="34" s="1"/>
  <c r="ET48" i="34" s="1"/>
  <c r="FX48" i="34" s="1"/>
  <c r="AW45" i="34"/>
  <c r="FZ45" i="34" s="1"/>
  <c r="AW44" i="34"/>
  <c r="FZ44" i="34" s="1"/>
  <c r="BB45" i="34"/>
  <c r="GE45" i="34" s="1"/>
  <c r="BB44" i="34"/>
  <c r="GE44" i="34" s="1"/>
  <c r="Y40" i="34"/>
  <c r="Y47" i="34" s="1"/>
  <c r="BC47" i="34" s="1"/>
  <c r="CT47" i="34" s="1"/>
  <c r="DX47" i="34" s="1"/>
  <c r="FB47" i="34" s="1"/>
  <c r="GF47" i="34" s="1"/>
  <c r="BC39" i="34"/>
  <c r="GF39" i="34" s="1"/>
  <c r="AN40" i="34"/>
  <c r="BR39" i="34"/>
  <c r="GU39" i="34" s="1"/>
  <c r="CY37" i="34"/>
  <c r="EC37" i="34" s="1"/>
  <c r="FG37" i="34" s="1"/>
  <c r="W40" i="34"/>
  <c r="BA39" i="34"/>
  <c r="GD39" i="34" s="1"/>
  <c r="AI40" i="34"/>
  <c r="BM39" i="34"/>
  <c r="GP39" i="34" s="1"/>
  <c r="BM44" i="34"/>
  <c r="GP44" i="34" s="1"/>
  <c r="BM45" i="34"/>
  <c r="GP45" i="34" s="1"/>
  <c r="DC37" i="34"/>
  <c r="EG37" i="34" s="1"/>
  <c r="FK37" i="34" s="1"/>
  <c r="BF33" i="34"/>
  <c r="CW33" i="34" s="1"/>
  <c r="EA33" i="34" s="1"/>
  <c r="FE33" i="34" s="1"/>
  <c r="GI33" i="34" s="1"/>
  <c r="AB46" i="34"/>
  <c r="BF46" i="34" s="1"/>
  <c r="CW46" i="34" s="1"/>
  <c r="EA46" i="34" s="1"/>
  <c r="FE46" i="34" s="1"/>
  <c r="GI46" i="34" s="1"/>
  <c r="P46" i="34"/>
  <c r="AT46" i="34" s="1"/>
  <c r="CK46" i="34" s="1"/>
  <c r="DO46" i="34" s="1"/>
  <c r="ES46" i="34" s="1"/>
  <c r="FW46" i="34" s="1"/>
  <c r="AT33" i="34"/>
  <c r="CK33" i="34" s="1"/>
  <c r="DO33" i="34" s="1"/>
  <c r="ES33" i="34" s="1"/>
  <c r="FW33" i="34" s="1"/>
  <c r="CX37" i="34"/>
  <c r="EB37" i="34" s="1"/>
  <c r="FF37" i="34" s="1"/>
  <c r="BG39" i="34"/>
  <c r="GJ39" i="34" s="1"/>
  <c r="AC40" i="34"/>
  <c r="V46" i="34"/>
  <c r="AZ46" i="34" s="1"/>
  <c r="CQ46" i="34" s="1"/>
  <c r="DU46" i="34" s="1"/>
  <c r="EY46" i="34" s="1"/>
  <c r="GC46" i="34" s="1"/>
  <c r="AZ33" i="34"/>
  <c r="CQ33" i="34" s="1"/>
  <c r="DU33" i="34" s="1"/>
  <c r="EY33" i="34" s="1"/>
  <c r="GC33" i="34" s="1"/>
  <c r="HK9" i="11"/>
  <c r="HH9" i="11"/>
  <c r="HU9" i="11"/>
  <c r="HI9" i="11"/>
  <c r="IA9" i="11"/>
  <c r="HC9" i="11"/>
  <c r="HE9" i="11"/>
  <c r="GQ37" i="11"/>
  <c r="GH37" i="11"/>
  <c r="GO37" i="11"/>
  <c r="GG37" i="11"/>
  <c r="HZ9" i="11"/>
  <c r="HD9" i="11"/>
  <c r="HL9" i="11"/>
  <c r="HQ9" i="11"/>
  <c r="HP9" i="11"/>
  <c r="HO9" i="11"/>
  <c r="HS9" i="11"/>
  <c r="HG9" i="11"/>
  <c r="HF9" i="11"/>
  <c r="HW9" i="11"/>
  <c r="HB9" i="11"/>
  <c r="HJ9" i="11"/>
  <c r="HR9" i="11"/>
  <c r="FY37" i="11"/>
  <c r="FW37" i="11"/>
  <c r="GA37" i="11"/>
  <c r="GC37" i="11"/>
  <c r="GM37" i="11"/>
  <c r="GP37" i="11"/>
  <c r="GK37" i="11"/>
  <c r="GF37" i="11"/>
  <c r="GL37" i="11"/>
  <c r="GT37" i="11"/>
  <c r="GS37" i="11"/>
  <c r="GU37" i="11"/>
  <c r="FV37" i="11"/>
  <c r="FX37" i="11"/>
  <c r="GB37" i="11"/>
  <c r="GJ37" i="11"/>
  <c r="GE37" i="11"/>
  <c r="GW37" i="11"/>
  <c r="GV37" i="11"/>
  <c r="GR37" i="11"/>
  <c r="BE49" i="11"/>
  <c r="CV49" i="11" s="1"/>
  <c r="DZ49" i="11" s="1"/>
  <c r="FD49" i="11" s="1"/>
  <c r="GH49" i="11" s="1"/>
  <c r="BM49" i="11"/>
  <c r="DD49" i="11" s="1"/>
  <c r="EH49" i="11" s="1"/>
  <c r="FL49" i="11" s="1"/>
  <c r="GP49" i="11" s="1"/>
  <c r="BP48" i="11"/>
  <c r="DG48" i="11" s="1"/>
  <c r="EK48" i="11" s="1"/>
  <c r="FO48" i="11" s="1"/>
  <c r="GS48" i="11" s="1"/>
  <c r="BK48" i="11"/>
  <c r="DB48" i="11" s="1"/>
  <c r="EF48" i="11" s="1"/>
  <c r="FJ48" i="11" s="1"/>
  <c r="GN48" i="11" s="1"/>
  <c r="BK49" i="11"/>
  <c r="DB49" i="11" s="1"/>
  <c r="EF49" i="11" s="1"/>
  <c r="FJ49" i="11" s="1"/>
  <c r="GN49" i="11" s="1"/>
  <c r="AY49" i="11"/>
  <c r="CP49" i="11" s="1"/>
  <c r="DT49" i="11" s="1"/>
  <c r="EX49" i="11" s="1"/>
  <c r="GB49" i="11" s="1"/>
  <c r="BC49" i="11"/>
  <c r="CT49" i="11" s="1"/>
  <c r="DX49" i="11" s="1"/>
  <c r="FB49" i="11" s="1"/>
  <c r="GF49" i="11" s="1"/>
  <c r="AV48" i="11"/>
  <c r="CM48" i="11" s="1"/>
  <c r="DQ48" i="11" s="1"/>
  <c r="EU48" i="11" s="1"/>
  <c r="FY48" i="11" s="1"/>
  <c r="BH49" i="11"/>
  <c r="CY49" i="11" s="1"/>
  <c r="EC49" i="11" s="1"/>
  <c r="FG49" i="11" s="1"/>
  <c r="GK49" i="11" s="1"/>
  <c r="BF49" i="11"/>
  <c r="CW49" i="11" s="1"/>
  <c r="EA49" i="11" s="1"/>
  <c r="FE49" i="11" s="1"/>
  <c r="GI49" i="11" s="1"/>
  <c r="BA48" i="11"/>
  <c r="CR48" i="11" s="1"/>
  <c r="DV48" i="11" s="1"/>
  <c r="EZ48" i="11" s="1"/>
  <c r="GD48" i="11" s="1"/>
  <c r="BE48" i="11"/>
  <c r="CV48" i="11" s="1"/>
  <c r="DZ48" i="11" s="1"/>
  <c r="FD48" i="11" s="1"/>
  <c r="GH48" i="11" s="1"/>
  <c r="BH48" i="11"/>
  <c r="CY48" i="11" s="1"/>
  <c r="EC48" i="11" s="1"/>
  <c r="FG48" i="11" s="1"/>
  <c r="GK48" i="11" s="1"/>
  <c r="BS48" i="11"/>
  <c r="DJ48" i="11" s="1"/>
  <c r="EN48" i="11" s="1"/>
  <c r="FR48" i="11" s="1"/>
  <c r="GV48" i="11" s="1"/>
  <c r="BR48" i="11"/>
  <c r="DI48" i="11" s="1"/>
  <c r="EM48" i="11" s="1"/>
  <c r="FQ48" i="11" s="1"/>
  <c r="GU48" i="11" s="1"/>
  <c r="AS49" i="11"/>
  <c r="CJ49" i="11" s="1"/>
  <c r="DN49" i="11" s="1"/>
  <c r="ER49" i="11" s="1"/>
  <c r="FV49" i="11" s="1"/>
  <c r="AV49" i="11"/>
  <c r="CM49" i="11" s="1"/>
  <c r="DQ49" i="11" s="1"/>
  <c r="EU49" i="11" s="1"/>
  <c r="FY49" i="11" s="1"/>
  <c r="BQ49" i="11"/>
  <c r="DH49" i="11" s="1"/>
  <c r="EL49" i="11" s="1"/>
  <c r="FP49" i="11" s="1"/>
  <c r="GT49" i="11" s="1"/>
  <c r="BI49" i="11"/>
  <c r="CZ49" i="11" s="1"/>
  <c r="ED49" i="11" s="1"/>
  <c r="FH49" i="11" s="1"/>
  <c r="GL49" i="11" s="1"/>
  <c r="AZ48" i="11"/>
  <c r="CQ48" i="11" s="1"/>
  <c r="DU48" i="11" s="1"/>
  <c r="EY48" i="11" s="1"/>
  <c r="GC48" i="11" s="1"/>
  <c r="AU48" i="11"/>
  <c r="CL48" i="11" s="1"/>
  <c r="DP48" i="11" s="1"/>
  <c r="ET48" i="11" s="1"/>
  <c r="FX48" i="11" s="1"/>
  <c r="BJ48" i="11"/>
  <c r="DA48" i="11" s="1"/>
  <c r="EE48" i="11" s="1"/>
  <c r="FI48" i="11" s="1"/>
  <c r="GM48" i="11" s="1"/>
  <c r="BQ48" i="11"/>
  <c r="DH48" i="11" s="1"/>
  <c r="EL48" i="11" s="1"/>
  <c r="FP48" i="11" s="1"/>
  <c r="GT48" i="11" s="1"/>
  <c r="BI48" i="11"/>
  <c r="CZ48" i="11" s="1"/>
  <c r="ED48" i="11" s="1"/>
  <c r="FH48" i="11" s="1"/>
  <c r="GL48" i="11" s="1"/>
  <c r="FZ37" i="11"/>
  <c r="GD37" i="11"/>
  <c r="GI37" i="11"/>
  <c r="GN37" i="11"/>
  <c r="CF46" i="11"/>
  <c r="CY46" i="11" s="1"/>
  <c r="EC46" i="11" s="1"/>
  <c r="FG46" i="11" s="1"/>
  <c r="GK46" i="11" s="1"/>
  <c r="CF47" i="11"/>
  <c r="CQ47" i="11" s="1"/>
  <c r="DU47" i="11" s="1"/>
  <c r="EY47" i="11" s="1"/>
  <c r="GC47" i="11" s="1"/>
  <c r="IO9" i="11" s="1"/>
  <c r="CF22" i="11"/>
  <c r="DE22" i="11" s="1"/>
  <c r="EI22" i="11" s="1"/>
  <c r="FM22" i="11" s="1"/>
  <c r="GQ22" i="11" s="1"/>
  <c r="CF9" i="11"/>
  <c r="DD9" i="11" s="1"/>
  <c r="EH9" i="11" s="1"/>
  <c r="FL9" i="11" s="1"/>
  <c r="GP9" i="11" s="1"/>
  <c r="FB14" i="11"/>
  <c r="GF14" i="11" s="1"/>
  <c r="FD14" i="11"/>
  <c r="GH14" i="11" s="1"/>
  <c r="FF14" i="11"/>
  <c r="GJ14" i="11" s="1"/>
  <c r="FH14" i="11"/>
  <c r="GL14" i="11" s="1"/>
  <c r="FJ14" i="11"/>
  <c r="GN14" i="11" s="1"/>
  <c r="FL14" i="11"/>
  <c r="GP14" i="11" s="1"/>
  <c r="FN14" i="11"/>
  <c r="GR14" i="11" s="1"/>
  <c r="FP14" i="11"/>
  <c r="GT14" i="11" s="1"/>
  <c r="FR14" i="11"/>
  <c r="GV14" i="11" s="1"/>
  <c r="ER14" i="11"/>
  <c r="FV14" i="11" s="1"/>
  <c r="ET14" i="11"/>
  <c r="FX14" i="11" s="1"/>
  <c r="EV14" i="11"/>
  <c r="FZ14" i="11" s="1"/>
  <c r="EX14" i="11"/>
  <c r="GB14" i="11" s="1"/>
  <c r="EZ14" i="11"/>
  <c r="GD14" i="11" s="1"/>
  <c r="FC14" i="11"/>
  <c r="GG14" i="11" s="1"/>
  <c r="FE14" i="11"/>
  <c r="GI14" i="11" s="1"/>
  <c r="FG14" i="11"/>
  <c r="GK14" i="11" s="1"/>
  <c r="FI14" i="11"/>
  <c r="GM14" i="11" s="1"/>
  <c r="FK14" i="11"/>
  <c r="GO14" i="11" s="1"/>
  <c r="FM14" i="11"/>
  <c r="GQ14" i="11" s="1"/>
  <c r="FO14" i="11"/>
  <c r="GS14" i="11" s="1"/>
  <c r="FQ14" i="11"/>
  <c r="GU14" i="11" s="1"/>
  <c r="FS14" i="11"/>
  <c r="GW14" i="11" s="1"/>
  <c r="ES14" i="11"/>
  <c r="FW14" i="11" s="1"/>
  <c r="EU14" i="11"/>
  <c r="FY14" i="11" s="1"/>
  <c r="EW14" i="11"/>
  <c r="GA14" i="11" s="1"/>
  <c r="EY14" i="11"/>
  <c r="GC14" i="11" s="1"/>
  <c r="FA14" i="11"/>
  <c r="GE14" i="11" s="1"/>
  <c r="FB12" i="11"/>
  <c r="GF12" i="11" s="1"/>
  <c r="FD12" i="11"/>
  <c r="GH12" i="11" s="1"/>
  <c r="FF12" i="11"/>
  <c r="GJ12" i="11" s="1"/>
  <c r="FH12" i="11"/>
  <c r="GL12" i="11" s="1"/>
  <c r="FJ12" i="11"/>
  <c r="GN12" i="11" s="1"/>
  <c r="FL12" i="11"/>
  <c r="GP12" i="11" s="1"/>
  <c r="FN12" i="11"/>
  <c r="GR12" i="11" s="1"/>
  <c r="FP12" i="11"/>
  <c r="GT12" i="11" s="1"/>
  <c r="FR12" i="11"/>
  <c r="GV12" i="11" s="1"/>
  <c r="ER12" i="11"/>
  <c r="FV12" i="11" s="1"/>
  <c r="ET12" i="11"/>
  <c r="FX12" i="11" s="1"/>
  <c r="EV12" i="11"/>
  <c r="FZ12" i="11" s="1"/>
  <c r="EX12" i="11"/>
  <c r="GB12" i="11" s="1"/>
  <c r="EZ12" i="11"/>
  <c r="GD12" i="11" s="1"/>
  <c r="FC12" i="11"/>
  <c r="GG12" i="11" s="1"/>
  <c r="FE12" i="11"/>
  <c r="GI12" i="11" s="1"/>
  <c r="FG12" i="11"/>
  <c r="GK12" i="11" s="1"/>
  <c r="FI12" i="11"/>
  <c r="GM12" i="11" s="1"/>
  <c r="FK12" i="11"/>
  <c r="GO12" i="11" s="1"/>
  <c r="FM12" i="11"/>
  <c r="GQ12" i="11" s="1"/>
  <c r="FO12" i="11"/>
  <c r="GS12" i="11" s="1"/>
  <c r="FQ12" i="11"/>
  <c r="GU12" i="11" s="1"/>
  <c r="FS12" i="11"/>
  <c r="GW12" i="11" s="1"/>
  <c r="ES12" i="11"/>
  <c r="FW12" i="11" s="1"/>
  <c r="EU12" i="11"/>
  <c r="FY12" i="11" s="1"/>
  <c r="EW12" i="11"/>
  <c r="GA12" i="11" s="1"/>
  <c r="EY12" i="11"/>
  <c r="GC12" i="11" s="1"/>
  <c r="FA12" i="11"/>
  <c r="GE12" i="11" s="1"/>
  <c r="DH7" i="11"/>
  <c r="EL7" i="11" s="1"/>
  <c r="FP7" i="11" s="1"/>
  <c r="GT7" i="11" s="1"/>
  <c r="GC13" i="11"/>
  <c r="FY13" i="11"/>
  <c r="GW13" i="11"/>
  <c r="GS13" i="11"/>
  <c r="GO13" i="11"/>
  <c r="GK13" i="11"/>
  <c r="GG13" i="11"/>
  <c r="GB13" i="11"/>
  <c r="FX13" i="11"/>
  <c r="GV13" i="11"/>
  <c r="GR13" i="11"/>
  <c r="GN13" i="11"/>
  <c r="GJ13" i="11"/>
  <c r="GF13" i="11"/>
  <c r="GE13" i="11"/>
  <c r="GA13" i="11"/>
  <c r="FW13" i="11"/>
  <c r="GU13" i="11"/>
  <c r="GQ13" i="11"/>
  <c r="GM13" i="11"/>
  <c r="GI13" i="11"/>
  <c r="GD13" i="11"/>
  <c r="FZ13" i="11"/>
  <c r="FV13" i="11"/>
  <c r="GT13" i="11"/>
  <c r="GP13" i="11"/>
  <c r="GL13" i="11"/>
  <c r="GH13" i="11"/>
  <c r="FC18" i="11"/>
  <c r="GG18" i="11" s="1"/>
  <c r="FE18" i="11"/>
  <c r="GI18" i="11" s="1"/>
  <c r="FG18" i="11"/>
  <c r="GK18" i="11" s="1"/>
  <c r="FI18" i="11"/>
  <c r="GM18" i="11" s="1"/>
  <c r="FK18" i="11"/>
  <c r="GO18" i="11" s="1"/>
  <c r="FM18" i="11"/>
  <c r="GQ18" i="11" s="1"/>
  <c r="FO18" i="11"/>
  <c r="GS18" i="11" s="1"/>
  <c r="FQ18" i="11"/>
  <c r="GU18" i="11" s="1"/>
  <c r="FS18" i="11"/>
  <c r="GW18" i="11" s="1"/>
  <c r="ES18" i="11"/>
  <c r="FW18" i="11" s="1"/>
  <c r="EU18" i="11"/>
  <c r="FY18" i="11" s="1"/>
  <c r="EW18" i="11"/>
  <c r="GA18" i="11" s="1"/>
  <c r="EY18" i="11"/>
  <c r="GC18" i="11" s="1"/>
  <c r="FA18" i="11"/>
  <c r="GE18" i="11" s="1"/>
  <c r="FB18" i="11"/>
  <c r="GF18" i="11" s="1"/>
  <c r="FD18" i="11"/>
  <c r="GH18" i="11" s="1"/>
  <c r="FF18" i="11"/>
  <c r="GJ18" i="11" s="1"/>
  <c r="FH18" i="11"/>
  <c r="GL18" i="11" s="1"/>
  <c r="FJ18" i="11"/>
  <c r="GN18" i="11" s="1"/>
  <c r="FL18" i="11"/>
  <c r="GP18" i="11" s="1"/>
  <c r="FN18" i="11"/>
  <c r="GR18" i="11" s="1"/>
  <c r="FP18" i="11"/>
  <c r="GT18" i="11" s="1"/>
  <c r="FR18" i="11"/>
  <c r="GV18" i="11" s="1"/>
  <c r="ER18" i="11"/>
  <c r="FV18" i="11" s="1"/>
  <c r="ET18" i="11"/>
  <c r="FX18" i="11" s="1"/>
  <c r="EV18" i="11"/>
  <c r="FZ18" i="11" s="1"/>
  <c r="EX18" i="11"/>
  <c r="GB18" i="11" s="1"/>
  <c r="EZ18" i="11"/>
  <c r="GD18" i="11" s="1"/>
  <c r="FC17" i="11"/>
  <c r="GG17" i="11" s="1"/>
  <c r="FE17" i="11"/>
  <c r="GI17" i="11" s="1"/>
  <c r="FG17" i="11"/>
  <c r="GK17" i="11" s="1"/>
  <c r="FI17" i="11"/>
  <c r="GM17" i="11" s="1"/>
  <c r="FK17" i="11"/>
  <c r="GO17" i="11" s="1"/>
  <c r="FM17" i="11"/>
  <c r="GQ17" i="11" s="1"/>
  <c r="FO17" i="11"/>
  <c r="GS17" i="11" s="1"/>
  <c r="FQ17" i="11"/>
  <c r="GU17" i="11" s="1"/>
  <c r="FS17" i="11"/>
  <c r="GW17" i="11" s="1"/>
  <c r="ES17" i="11"/>
  <c r="FW17" i="11" s="1"/>
  <c r="EU17" i="11"/>
  <c r="FY17" i="11" s="1"/>
  <c r="EW17" i="11"/>
  <c r="GA17" i="11" s="1"/>
  <c r="EY17" i="11"/>
  <c r="GC17" i="11" s="1"/>
  <c r="FA17" i="11"/>
  <c r="GE17" i="11" s="1"/>
  <c r="FB17" i="11"/>
  <c r="GF17" i="11" s="1"/>
  <c r="FD17" i="11"/>
  <c r="GH17" i="11" s="1"/>
  <c r="FF17" i="11"/>
  <c r="GJ17" i="11" s="1"/>
  <c r="FH17" i="11"/>
  <c r="GL17" i="11" s="1"/>
  <c r="FJ17" i="11"/>
  <c r="GN17" i="11" s="1"/>
  <c r="FL17" i="11"/>
  <c r="GP17" i="11" s="1"/>
  <c r="FN17" i="11"/>
  <c r="GR17" i="11" s="1"/>
  <c r="FP17" i="11"/>
  <c r="GT17" i="11" s="1"/>
  <c r="FR17" i="11"/>
  <c r="GV17" i="11" s="1"/>
  <c r="ER17" i="11"/>
  <c r="FV17" i="11" s="1"/>
  <c r="ET17" i="11"/>
  <c r="FX17" i="11" s="1"/>
  <c r="EV17" i="11"/>
  <c r="FZ17" i="11" s="1"/>
  <c r="EX17" i="11"/>
  <c r="GB17" i="11" s="1"/>
  <c r="EZ17" i="11"/>
  <c r="GD17" i="11" s="1"/>
  <c r="CK5" i="11"/>
  <c r="DO5" i="11" s="1"/>
  <c r="ES5" i="11" s="1"/>
  <c r="FW5" i="11" s="1"/>
  <c r="CM5" i="11"/>
  <c r="CO5" i="11"/>
  <c r="DS5" i="11" s="1"/>
  <c r="EW5" i="11" s="1"/>
  <c r="GA5" i="11" s="1"/>
  <c r="CQ5" i="11"/>
  <c r="DU5" i="11" s="1"/>
  <c r="EY5" i="11" s="1"/>
  <c r="GC5" i="11" s="1"/>
  <c r="CS5" i="11"/>
  <c r="DW5" i="11" s="1"/>
  <c r="FA5" i="11" s="1"/>
  <c r="GE5" i="11" s="1"/>
  <c r="CU5" i="11"/>
  <c r="CW5" i="11"/>
  <c r="EA5" i="11" s="1"/>
  <c r="FE5" i="11" s="1"/>
  <c r="GI5" i="11" s="1"/>
  <c r="CY5" i="11"/>
  <c r="EC5" i="11" s="1"/>
  <c r="FG5" i="11" s="1"/>
  <c r="GK5" i="11" s="1"/>
  <c r="DA5" i="11"/>
  <c r="EE5" i="11" s="1"/>
  <c r="FI5" i="11" s="1"/>
  <c r="GM5" i="11" s="1"/>
  <c r="DC5" i="11"/>
  <c r="EG5" i="11" s="1"/>
  <c r="FK5" i="11" s="1"/>
  <c r="GO5" i="11" s="1"/>
  <c r="DE5" i="11"/>
  <c r="EI5" i="11" s="1"/>
  <c r="FM5" i="11" s="1"/>
  <c r="GQ5" i="11" s="1"/>
  <c r="DG5" i="11"/>
  <c r="EK5" i="11" s="1"/>
  <c r="FO5" i="11" s="1"/>
  <c r="GS5" i="11" s="1"/>
  <c r="DI5" i="11"/>
  <c r="EM5" i="11" s="1"/>
  <c r="FQ5" i="11" s="1"/>
  <c r="GU5" i="11" s="1"/>
  <c r="DK5" i="11"/>
  <c r="EO5" i="11" s="1"/>
  <c r="FS5" i="11" s="1"/>
  <c r="GW5" i="11" s="1"/>
  <c r="CJ5" i="11"/>
  <c r="DN5" i="11" s="1"/>
  <c r="ER5" i="11" s="1"/>
  <c r="FV5" i="11" s="1"/>
  <c r="CL5" i="11"/>
  <c r="DP5" i="11" s="1"/>
  <c r="ET5" i="11" s="1"/>
  <c r="FX5" i="11" s="1"/>
  <c r="CN5" i="11"/>
  <c r="CP5" i="11"/>
  <c r="DT5" i="11" s="1"/>
  <c r="EX5" i="11" s="1"/>
  <c r="GB5" i="11" s="1"/>
  <c r="CR5" i="11"/>
  <c r="DV5" i="11" s="1"/>
  <c r="EZ5" i="11" s="1"/>
  <c r="GD5" i="11" s="1"/>
  <c r="CT5" i="11"/>
  <c r="DX5" i="11" s="1"/>
  <c r="FB5" i="11" s="1"/>
  <c r="GF5" i="11" s="1"/>
  <c r="CV5" i="11"/>
  <c r="CX5" i="11"/>
  <c r="EB5" i="11" s="1"/>
  <c r="FF5" i="11" s="1"/>
  <c r="GJ5" i="11" s="1"/>
  <c r="CZ5" i="11"/>
  <c r="ED5" i="11" s="1"/>
  <c r="FH5" i="11" s="1"/>
  <c r="GL5" i="11" s="1"/>
  <c r="DB5" i="11"/>
  <c r="EF5" i="11" s="1"/>
  <c r="FJ5" i="11" s="1"/>
  <c r="GN5" i="11" s="1"/>
  <c r="DD5" i="11"/>
  <c r="EH5" i="11" s="1"/>
  <c r="FL5" i="11" s="1"/>
  <c r="GP5" i="11" s="1"/>
  <c r="DF5" i="11"/>
  <c r="EJ5" i="11" s="1"/>
  <c r="FN5" i="11" s="1"/>
  <c r="GR5" i="11" s="1"/>
  <c r="DH5" i="11"/>
  <c r="EL5" i="11" s="1"/>
  <c r="FP5" i="11" s="1"/>
  <c r="GT5" i="11" s="1"/>
  <c r="DJ5" i="11"/>
  <c r="EN5" i="11" s="1"/>
  <c r="FR5" i="11" s="1"/>
  <c r="GV5" i="11" s="1"/>
  <c r="CI5" i="11"/>
  <c r="DM5" i="11" s="1"/>
  <c r="EQ5" i="11" s="1"/>
  <c r="FU5" i="11" s="1"/>
  <c r="CA20" i="11"/>
  <c r="CF20" i="11" s="1"/>
  <c r="DF20" i="11" s="1"/>
  <c r="EJ20" i="11" s="1"/>
  <c r="FN20" i="11" s="1"/>
  <c r="GR20" i="11" s="1"/>
  <c r="CA19" i="11"/>
  <c r="CF19" i="11" s="1"/>
  <c r="DG19" i="11" s="1"/>
  <c r="EK19" i="11" s="1"/>
  <c r="FO19" i="11" s="1"/>
  <c r="GS19" i="11" s="1"/>
  <c r="EQ18" i="11"/>
  <c r="FU18" i="11" s="1"/>
  <c r="EQ17" i="11"/>
  <c r="FU17" i="11" s="1"/>
  <c r="CF6" i="11"/>
  <c r="CX6" i="11" s="1"/>
  <c r="EB6" i="11" s="1"/>
  <c r="FF6" i="11" s="1"/>
  <c r="GJ6" i="11" s="1"/>
  <c r="CF10" i="11"/>
  <c r="DH10" i="11" s="1"/>
  <c r="EL10" i="11" s="1"/>
  <c r="FP10" i="11" s="1"/>
  <c r="CF11" i="11"/>
  <c r="CF21" i="11"/>
  <c r="CW21" i="11" s="1"/>
  <c r="EA21" i="11" s="1"/>
  <c r="FE21" i="11" s="1"/>
  <c r="GI21" i="11" s="1"/>
  <c r="CF8" i="11"/>
  <c r="DD8" i="11" s="1"/>
  <c r="EH8" i="11" s="1"/>
  <c r="FL8" i="11" s="1"/>
  <c r="GP8" i="11" s="1"/>
  <c r="EQ14" i="11"/>
  <c r="FU14" i="11" s="1"/>
  <c r="EQ12" i="11"/>
  <c r="FU12" i="11" s="1"/>
  <c r="FU13" i="11"/>
  <c r="CA16" i="11"/>
  <c r="CA15" i="11"/>
  <c r="DB7" i="11" l="1"/>
  <c r="EF7" i="11" s="1"/>
  <c r="FJ7" i="11" s="1"/>
  <c r="GN7" i="11" s="1"/>
  <c r="CY7" i="11"/>
  <c r="EC7" i="11" s="1"/>
  <c r="FG7" i="11" s="1"/>
  <c r="GK7" i="11" s="1"/>
  <c r="DE7" i="11"/>
  <c r="EI7" i="11" s="1"/>
  <c r="FM7" i="11" s="1"/>
  <c r="GQ7" i="11" s="1"/>
  <c r="CR7" i="11"/>
  <c r="DV7" i="11" s="1"/>
  <c r="EZ7" i="11" s="1"/>
  <c r="GD7" i="11" s="1"/>
  <c r="CL7" i="11"/>
  <c r="DP7" i="11" s="1"/>
  <c r="ET7" i="11" s="1"/>
  <c r="FX7" i="11" s="1"/>
  <c r="CO7" i="11"/>
  <c r="DS7" i="11" s="1"/>
  <c r="EW7" i="11" s="1"/>
  <c r="GA7" i="11" s="1"/>
  <c r="IG1" i="21"/>
  <c r="IA1" i="21"/>
  <c r="HL1" i="21"/>
  <c r="HM1" i="21"/>
  <c r="DG7" i="11"/>
  <c r="EK7" i="11" s="1"/>
  <c r="FO7" i="11" s="1"/>
  <c r="GS7" i="11" s="1"/>
  <c r="DJ7" i="11"/>
  <c r="EN7" i="11" s="1"/>
  <c r="FR7" i="11" s="1"/>
  <c r="GV7" i="11" s="1"/>
  <c r="CW7" i="11"/>
  <c r="EA7" i="11" s="1"/>
  <c r="FE7" i="11" s="1"/>
  <c r="GI7" i="11" s="1"/>
  <c r="CZ7" i="11"/>
  <c r="ED7" i="11" s="1"/>
  <c r="FH7" i="11" s="1"/>
  <c r="GL7" i="11" s="1"/>
  <c r="CQ7" i="11"/>
  <c r="DU7" i="11" s="1"/>
  <c r="EY7" i="11" s="1"/>
  <c r="GC7" i="11" s="1"/>
  <c r="CT7" i="11"/>
  <c r="DX7" i="11" s="1"/>
  <c r="FB7" i="11" s="1"/>
  <c r="GF7" i="11" s="1"/>
  <c r="CJ7" i="11"/>
  <c r="DN7" i="11" s="1"/>
  <c r="ER7" i="11" s="1"/>
  <c r="FV7" i="11" s="1"/>
  <c r="CI7" i="11"/>
  <c r="DM7" i="11" s="1"/>
  <c r="EQ7" i="11" s="1"/>
  <c r="FU7" i="11" s="1"/>
  <c r="CM7" i="11"/>
  <c r="DQ7" i="11" s="1"/>
  <c r="EU7" i="11" s="1"/>
  <c r="FY7" i="11" s="1"/>
  <c r="DC7" i="11"/>
  <c r="EG7" i="11" s="1"/>
  <c r="FK7" i="11" s="1"/>
  <c r="GO7" i="11" s="1"/>
  <c r="CP7" i="11"/>
  <c r="DT7" i="11" s="1"/>
  <c r="EX7" i="11" s="1"/>
  <c r="GB7" i="11" s="1"/>
  <c r="DF7" i="11"/>
  <c r="EJ7" i="11" s="1"/>
  <c r="FN7" i="11" s="1"/>
  <c r="GR7" i="11" s="1"/>
  <c r="CK7" i="11"/>
  <c r="DO7" i="11" s="1"/>
  <c r="ES7" i="11" s="1"/>
  <c r="FW7" i="11" s="1"/>
  <c r="DA7" i="11"/>
  <c r="EE7" i="11" s="1"/>
  <c r="FI7" i="11" s="1"/>
  <c r="GM7" i="11" s="1"/>
  <c r="CN7" i="11"/>
  <c r="DR7" i="11" s="1"/>
  <c r="EV7" i="11" s="1"/>
  <c r="FZ7" i="11" s="1"/>
  <c r="DD7" i="11"/>
  <c r="EH7" i="11" s="1"/>
  <c r="FL7" i="11" s="1"/>
  <c r="GP7" i="11" s="1"/>
  <c r="CU7" i="11"/>
  <c r="DY7" i="11" s="1"/>
  <c r="FC7" i="11" s="1"/>
  <c r="GG7" i="11" s="1"/>
  <c r="DK7" i="11"/>
  <c r="EO7" i="11" s="1"/>
  <c r="FS7" i="11" s="1"/>
  <c r="GW7" i="11" s="1"/>
  <c r="CX7" i="11"/>
  <c r="EB7" i="11" s="1"/>
  <c r="FF7" i="11" s="1"/>
  <c r="GJ7" i="11" s="1"/>
  <c r="CS7" i="11"/>
  <c r="DW7" i="11" s="1"/>
  <c r="FA7" i="11" s="1"/>
  <c r="GE7" i="11" s="1"/>
  <c r="DI7" i="11"/>
  <c r="EM7" i="11" s="1"/>
  <c r="FQ7" i="11" s="1"/>
  <c r="GU7" i="11" s="1"/>
  <c r="HB1" i="21"/>
  <c r="IS1" i="21"/>
  <c r="HD1" i="21"/>
  <c r="HC1" i="21"/>
  <c r="JH1" i="21"/>
  <c r="II1" i="21"/>
  <c r="HI1" i="21"/>
  <c r="IC1" i="21"/>
  <c r="HZ1" i="21"/>
  <c r="HP1" i="21"/>
  <c r="IB1" i="21"/>
  <c r="IP1" i="21"/>
  <c r="IO1" i="21"/>
  <c r="JI1" i="21"/>
  <c r="IL1" i="21"/>
  <c r="JF1" i="21"/>
  <c r="IH1" i="21"/>
  <c r="HF1" i="21"/>
  <c r="HJ1" i="21"/>
  <c r="HW1" i="21"/>
  <c r="HK1" i="21"/>
  <c r="HE1" i="21"/>
  <c r="IK1" i="21"/>
  <c r="HS1" i="21"/>
  <c r="HY1" i="21"/>
  <c r="HA1" i="21"/>
  <c r="HX1" i="21"/>
  <c r="JD1" i="21"/>
  <c r="HR1" i="21"/>
  <c r="HV1" i="21"/>
  <c r="HT1" i="21"/>
  <c r="IV1" i="21"/>
  <c r="IJ1" i="21"/>
  <c r="IX1" i="21"/>
  <c r="IW1" i="21"/>
  <c r="JB1" i="21"/>
  <c r="IZ1" i="21"/>
  <c r="HG1" i="21"/>
  <c r="HH1" i="21"/>
  <c r="JA1" i="21"/>
  <c r="IR1" i="21"/>
  <c r="IM1" i="21"/>
  <c r="JG1" i="21"/>
  <c r="IT1" i="21"/>
  <c r="HJ1" i="22"/>
  <c r="HW1" i="22"/>
  <c r="HN1" i="22"/>
  <c r="HT1" i="22"/>
  <c r="HK1" i="22"/>
  <c r="CR9" i="11"/>
  <c r="DV9" i="11" s="1"/>
  <c r="EZ9" i="11" s="1"/>
  <c r="GD9" i="11" s="1"/>
  <c r="HM1" i="22"/>
  <c r="HZ1" i="22"/>
  <c r="HI1" i="22"/>
  <c r="HC1" i="22"/>
  <c r="HP1" i="22"/>
  <c r="BS37" i="34"/>
  <c r="GV37" i="34" s="1"/>
  <c r="JH9" i="34" s="1"/>
  <c r="JH1" i="34" s="1"/>
  <c r="BE37" i="34"/>
  <c r="GH37" i="34" s="1"/>
  <c r="IT9" i="34" s="1"/>
  <c r="IT1" i="34" s="1"/>
  <c r="BK37" i="34"/>
  <c r="GN37" i="34" s="1"/>
  <c r="AS37" i="34"/>
  <c r="FV37" i="34" s="1"/>
  <c r="IH9" i="34" s="1"/>
  <c r="IH1" i="34" s="1"/>
  <c r="BQ37" i="34"/>
  <c r="GT37" i="34" s="1"/>
  <c r="AR37" i="34"/>
  <c r="FU37" i="34" s="1"/>
  <c r="BC37" i="34"/>
  <c r="GF37" i="34" s="1"/>
  <c r="IR9" i="34" s="1"/>
  <c r="IR1" i="34" s="1"/>
  <c r="AX37" i="34"/>
  <c r="GA37" i="34" s="1"/>
  <c r="IM9" i="34" s="1"/>
  <c r="IM1" i="34" s="1"/>
  <c r="BD37" i="34"/>
  <c r="GG37" i="34" s="1"/>
  <c r="BF37" i="34"/>
  <c r="GI37" i="34" s="1"/>
  <c r="BR37" i="34"/>
  <c r="GU37" i="34" s="1"/>
  <c r="BB37" i="34"/>
  <c r="GE37" i="34" s="1"/>
  <c r="BG37" i="34"/>
  <c r="GJ37" i="34" s="1"/>
  <c r="BO37" i="34"/>
  <c r="GR37" i="34" s="1"/>
  <c r="JD9" i="34" s="1"/>
  <c r="JD1" i="34" s="1"/>
  <c r="BP37" i="34"/>
  <c r="GS37" i="34" s="1"/>
  <c r="BL37" i="34"/>
  <c r="GO37" i="34" s="1"/>
  <c r="AY37" i="34"/>
  <c r="GB37" i="34" s="1"/>
  <c r="AU37" i="34"/>
  <c r="FX37" i="34" s="1"/>
  <c r="AS40" i="34"/>
  <c r="FV40" i="34" s="1"/>
  <c r="O49" i="34"/>
  <c r="AS49" i="34" s="1"/>
  <c r="CJ49" i="34" s="1"/>
  <c r="DN49" i="34" s="1"/>
  <c r="ER49" i="34" s="1"/>
  <c r="FV49" i="34" s="1"/>
  <c r="BP40" i="34"/>
  <c r="GS40" i="34" s="1"/>
  <c r="AL49" i="34"/>
  <c r="BP49" i="34" s="1"/>
  <c r="DG49" i="34" s="1"/>
  <c r="EK49" i="34" s="1"/>
  <c r="FO49" i="34" s="1"/>
  <c r="GS49" i="34" s="1"/>
  <c r="AY40" i="34"/>
  <c r="GB40" i="34" s="1"/>
  <c r="U49" i="34"/>
  <c r="AY49" i="34" s="1"/>
  <c r="CP49" i="34" s="1"/>
  <c r="DT49" i="34" s="1"/>
  <c r="EX49" i="34" s="1"/>
  <c r="GB49" i="34" s="1"/>
  <c r="AV40" i="34"/>
  <c r="FY40" i="34" s="1"/>
  <c r="R49" i="34"/>
  <c r="AV49" i="34" s="1"/>
  <c r="CM49" i="34" s="1"/>
  <c r="DQ49" i="34" s="1"/>
  <c r="EU49" i="34" s="1"/>
  <c r="FY49" i="34" s="1"/>
  <c r="BJ40" i="34"/>
  <c r="GM40" i="34" s="1"/>
  <c r="AF49" i="34"/>
  <c r="BJ49" i="34" s="1"/>
  <c r="DA49" i="34" s="1"/>
  <c r="EE49" i="34" s="1"/>
  <c r="FI49" i="34" s="1"/>
  <c r="GM49" i="34" s="1"/>
  <c r="AZ40" i="34"/>
  <c r="GC40" i="34" s="1"/>
  <c r="V49" i="34"/>
  <c r="AZ49" i="34" s="1"/>
  <c r="CQ49" i="34" s="1"/>
  <c r="DU49" i="34" s="1"/>
  <c r="EY49" i="34" s="1"/>
  <c r="GC49" i="34" s="1"/>
  <c r="AF47" i="34"/>
  <c r="BJ47" i="34" s="1"/>
  <c r="DA47" i="34" s="1"/>
  <c r="EE47" i="34" s="1"/>
  <c r="FI47" i="34" s="1"/>
  <c r="GM47" i="34" s="1"/>
  <c r="BF40" i="34"/>
  <c r="GI40" i="34" s="1"/>
  <c r="AB49" i="34"/>
  <c r="BF49" i="34" s="1"/>
  <c r="CW49" i="34" s="1"/>
  <c r="EA49" i="34" s="1"/>
  <c r="FE49" i="34" s="1"/>
  <c r="GI49" i="34" s="1"/>
  <c r="AI47" i="34"/>
  <c r="BM47" i="34" s="1"/>
  <c r="DD47" i="34" s="1"/>
  <c r="EH47" i="34" s="1"/>
  <c r="FL47" i="34" s="1"/>
  <c r="GP47" i="34" s="1"/>
  <c r="BM40" i="34"/>
  <c r="GP40" i="34" s="1"/>
  <c r="AI49" i="34"/>
  <c r="BM49" i="34" s="1"/>
  <c r="DD49" i="34" s="1"/>
  <c r="EH49" i="34" s="1"/>
  <c r="FL49" i="34" s="1"/>
  <c r="GP49" i="34" s="1"/>
  <c r="BH37" i="34"/>
  <c r="GK37" i="34" s="1"/>
  <c r="BC40" i="34"/>
  <c r="GF40" i="34" s="1"/>
  <c r="Y49" i="34"/>
  <c r="BC49" i="34" s="1"/>
  <c r="CT49" i="34" s="1"/>
  <c r="DX49" i="34" s="1"/>
  <c r="FB49" i="34" s="1"/>
  <c r="GF49" i="34" s="1"/>
  <c r="BN40" i="34"/>
  <c r="GQ40" i="34" s="1"/>
  <c r="AJ49" i="34"/>
  <c r="BN49" i="34" s="1"/>
  <c r="DE49" i="34" s="1"/>
  <c r="EI49" i="34" s="1"/>
  <c r="FM49" i="34" s="1"/>
  <c r="GQ49" i="34" s="1"/>
  <c r="BI40" i="34"/>
  <c r="GL40" i="34" s="1"/>
  <c r="AE49" i="34"/>
  <c r="BI49" i="34" s="1"/>
  <c r="CZ49" i="34" s="1"/>
  <c r="ED49" i="34" s="1"/>
  <c r="FH49" i="34" s="1"/>
  <c r="GL49" i="34" s="1"/>
  <c r="AU40" i="34"/>
  <c r="FX40" i="34" s="1"/>
  <c r="Q49" i="34"/>
  <c r="AU49" i="34" s="1"/>
  <c r="CL49" i="34" s="1"/>
  <c r="DP49" i="34" s="1"/>
  <c r="ET49" i="34" s="1"/>
  <c r="FX49" i="34" s="1"/>
  <c r="BK40" i="34"/>
  <c r="GN40" i="34" s="1"/>
  <c r="AG49" i="34"/>
  <c r="BK49" i="34" s="1"/>
  <c r="DB49" i="34" s="1"/>
  <c r="EF49" i="34" s="1"/>
  <c r="FJ49" i="34" s="1"/>
  <c r="GN49" i="34" s="1"/>
  <c r="AH47" i="34"/>
  <c r="BL47" i="34" s="1"/>
  <c r="DC47" i="34" s="1"/>
  <c r="EG47" i="34" s="1"/>
  <c r="FK47" i="34" s="1"/>
  <c r="GO47" i="34" s="1"/>
  <c r="BL40" i="34"/>
  <c r="GO40" i="34" s="1"/>
  <c r="AH49" i="34"/>
  <c r="BL49" i="34" s="1"/>
  <c r="DC49" i="34" s="1"/>
  <c r="EG49" i="34" s="1"/>
  <c r="FK49" i="34" s="1"/>
  <c r="GO49" i="34" s="1"/>
  <c r="X47" i="34"/>
  <c r="BB47" i="34" s="1"/>
  <c r="CS47" i="34" s="1"/>
  <c r="DW47" i="34" s="1"/>
  <c r="FA47" i="34" s="1"/>
  <c r="GE47" i="34" s="1"/>
  <c r="BB40" i="34"/>
  <c r="GE40" i="34" s="1"/>
  <c r="X49" i="34"/>
  <c r="BB49" i="34" s="1"/>
  <c r="CS49" i="34" s="1"/>
  <c r="DW49" i="34" s="1"/>
  <c r="FA49" i="34" s="1"/>
  <c r="GE49" i="34" s="1"/>
  <c r="AW37" i="34"/>
  <c r="BT37" i="34"/>
  <c r="GW37" i="34" s="1"/>
  <c r="JI9" i="34" s="1"/>
  <c r="JI1" i="34" s="1"/>
  <c r="BE40" i="34"/>
  <c r="GH40" i="34" s="1"/>
  <c r="AA49" i="34"/>
  <c r="BE49" i="34" s="1"/>
  <c r="CV49" i="34" s="1"/>
  <c r="DZ49" i="34" s="1"/>
  <c r="FD49" i="34" s="1"/>
  <c r="GH49" i="34" s="1"/>
  <c r="R47" i="34"/>
  <c r="AV47" i="34" s="1"/>
  <c r="CM47" i="34" s="1"/>
  <c r="DQ47" i="34" s="1"/>
  <c r="EU47" i="34" s="1"/>
  <c r="FY47" i="34" s="1"/>
  <c r="AD47" i="34"/>
  <c r="BH47" i="34" s="1"/>
  <c r="CY47" i="34" s="1"/>
  <c r="EC47" i="34" s="1"/>
  <c r="FG47" i="34" s="1"/>
  <c r="GK47" i="34" s="1"/>
  <c r="BH40" i="34"/>
  <c r="GK40" i="34" s="1"/>
  <c r="AD49" i="34"/>
  <c r="BH49" i="34" s="1"/>
  <c r="CY49" i="34" s="1"/>
  <c r="EC49" i="34" s="1"/>
  <c r="FG49" i="34" s="1"/>
  <c r="GK49" i="34" s="1"/>
  <c r="BN37" i="34"/>
  <c r="BG40" i="34"/>
  <c r="GJ40" i="34" s="1"/>
  <c r="AC49" i="34"/>
  <c r="BG49" i="34" s="1"/>
  <c r="CX49" i="34" s="1"/>
  <c r="EB49" i="34" s="1"/>
  <c r="FF49" i="34" s="1"/>
  <c r="GJ49" i="34" s="1"/>
  <c r="BS40" i="34"/>
  <c r="GV40" i="34" s="1"/>
  <c r="AO49" i="34"/>
  <c r="BS49" i="34" s="1"/>
  <c r="DJ49" i="34" s="1"/>
  <c r="EN49" i="34" s="1"/>
  <c r="FR49" i="34" s="1"/>
  <c r="GV49" i="34" s="1"/>
  <c r="AC47" i="34"/>
  <c r="BG47" i="34" s="1"/>
  <c r="CX47" i="34" s="1"/>
  <c r="EB47" i="34" s="1"/>
  <c r="FF47" i="34" s="1"/>
  <c r="GJ47" i="34" s="1"/>
  <c r="BD40" i="34"/>
  <c r="GG40" i="34" s="1"/>
  <c r="Z49" i="34"/>
  <c r="BD49" i="34" s="1"/>
  <c r="CU49" i="34" s="1"/>
  <c r="DY49" i="34" s="1"/>
  <c r="FC49" i="34" s="1"/>
  <c r="GG49" i="34" s="1"/>
  <c r="AX40" i="34"/>
  <c r="GA40" i="34" s="1"/>
  <c r="T49" i="34"/>
  <c r="AX49" i="34" s="1"/>
  <c r="CO49" i="34" s="1"/>
  <c r="DS49" i="34" s="1"/>
  <c r="EW49" i="34" s="1"/>
  <c r="GA49" i="34" s="1"/>
  <c r="AL47" i="34"/>
  <c r="BP47" i="34" s="1"/>
  <c r="DG47" i="34" s="1"/>
  <c r="EK47" i="34" s="1"/>
  <c r="FO47" i="34" s="1"/>
  <c r="GS47" i="34" s="1"/>
  <c r="Z47" i="34"/>
  <c r="BD47" i="34" s="1"/>
  <c r="CU47" i="34" s="1"/>
  <c r="DY47" i="34" s="1"/>
  <c r="FC47" i="34" s="1"/>
  <c r="GG47" i="34" s="1"/>
  <c r="AT40" i="34"/>
  <c r="FW40" i="34" s="1"/>
  <c r="P49" i="34"/>
  <c r="AT49" i="34" s="1"/>
  <c r="CK49" i="34" s="1"/>
  <c r="DO49" i="34" s="1"/>
  <c r="ES49" i="34" s="1"/>
  <c r="FW49" i="34" s="1"/>
  <c r="V47" i="34"/>
  <c r="AZ47" i="34" s="1"/>
  <c r="CQ47" i="34" s="1"/>
  <c r="DU47" i="34" s="1"/>
  <c r="EY47" i="34" s="1"/>
  <c r="GC47" i="34" s="1"/>
  <c r="AB47" i="34"/>
  <c r="BF47" i="34" s="1"/>
  <c r="CW47" i="34" s="1"/>
  <c r="EA47" i="34" s="1"/>
  <c r="FE47" i="34" s="1"/>
  <c r="GI47" i="34" s="1"/>
  <c r="BA40" i="34"/>
  <c r="GD40" i="34" s="1"/>
  <c r="W49" i="34"/>
  <c r="BA49" i="34" s="1"/>
  <c r="CR49" i="34" s="1"/>
  <c r="DV49" i="34" s="1"/>
  <c r="EZ49" i="34" s="1"/>
  <c r="GD49" i="34" s="1"/>
  <c r="BR40" i="34"/>
  <c r="GU40" i="34" s="1"/>
  <c r="AN49" i="34"/>
  <c r="BR49" i="34" s="1"/>
  <c r="DI49" i="34" s="1"/>
  <c r="EM49" i="34" s="1"/>
  <c r="FQ49" i="34" s="1"/>
  <c r="GU49" i="34" s="1"/>
  <c r="BQ40" i="34"/>
  <c r="GT40" i="34" s="1"/>
  <c r="AM49" i="34"/>
  <c r="BQ49" i="34" s="1"/>
  <c r="DH49" i="34" s="1"/>
  <c r="EL49" i="34" s="1"/>
  <c r="FP49" i="34" s="1"/>
  <c r="GT49" i="34" s="1"/>
  <c r="BJ37" i="34"/>
  <c r="AJ47" i="34"/>
  <c r="BN47" i="34" s="1"/>
  <c r="DE47" i="34" s="1"/>
  <c r="EI47" i="34" s="1"/>
  <c r="FM47" i="34" s="1"/>
  <c r="GQ47" i="34" s="1"/>
  <c r="BT40" i="34"/>
  <c r="GW40" i="34" s="1"/>
  <c r="AP49" i="34"/>
  <c r="BT49" i="34" s="1"/>
  <c r="DK49" i="34" s="1"/>
  <c r="EO49" i="34" s="1"/>
  <c r="FS49" i="34" s="1"/>
  <c r="GW49" i="34" s="1"/>
  <c r="BA37" i="34"/>
  <c r="AN47" i="34"/>
  <c r="BR47" i="34" s="1"/>
  <c r="DI47" i="34" s="1"/>
  <c r="EM47" i="34" s="1"/>
  <c r="FQ47" i="34" s="1"/>
  <c r="GU47" i="34" s="1"/>
  <c r="S47" i="34"/>
  <c r="AW47" i="34" s="1"/>
  <c r="CN47" i="34" s="1"/>
  <c r="DR47" i="34" s="1"/>
  <c r="EV47" i="34" s="1"/>
  <c r="FZ47" i="34" s="1"/>
  <c r="AW40" i="34"/>
  <c r="FZ40" i="34" s="1"/>
  <c r="S49" i="34"/>
  <c r="AW49" i="34" s="1"/>
  <c r="CN49" i="34" s="1"/>
  <c r="DR49" i="34" s="1"/>
  <c r="EV49" i="34" s="1"/>
  <c r="FZ49" i="34" s="1"/>
  <c r="BI37" i="34"/>
  <c r="BM37" i="34"/>
  <c r="HV9" i="34" s="1"/>
  <c r="HV1" i="34" s="1"/>
  <c r="AV37" i="34"/>
  <c r="BO40" i="34"/>
  <c r="GR40" i="34" s="1"/>
  <c r="AK49" i="34"/>
  <c r="BO49" i="34" s="1"/>
  <c r="DF49" i="34" s="1"/>
  <c r="EJ49" i="34" s="1"/>
  <c r="FN49" i="34" s="1"/>
  <c r="GR49" i="34" s="1"/>
  <c r="N47" i="34"/>
  <c r="AR47" i="34" s="1"/>
  <c r="CI47" i="34" s="1"/>
  <c r="DM47" i="34" s="1"/>
  <c r="EQ47" i="34" s="1"/>
  <c r="FU47" i="34" s="1"/>
  <c r="AR40" i="34"/>
  <c r="FU40" i="34" s="1"/>
  <c r="N49" i="34"/>
  <c r="AR49" i="34" s="1"/>
  <c r="CI49" i="34" s="1"/>
  <c r="DM49" i="34" s="1"/>
  <c r="EQ49" i="34" s="1"/>
  <c r="FU49" i="34" s="1"/>
  <c r="AT37" i="34"/>
  <c r="FW37" i="34" s="1"/>
  <c r="II9" i="34" s="1"/>
  <c r="II1" i="34" s="1"/>
  <c r="W47" i="34"/>
  <c r="BA47" i="34" s="1"/>
  <c r="CR47" i="34" s="1"/>
  <c r="DV47" i="34" s="1"/>
  <c r="EZ47" i="34" s="1"/>
  <c r="GD47" i="34" s="1"/>
  <c r="Q47" i="34"/>
  <c r="AU47" i="34" s="1"/>
  <c r="CL47" i="34" s="1"/>
  <c r="DP47" i="34" s="1"/>
  <c r="ET47" i="34" s="1"/>
  <c r="FX47" i="34" s="1"/>
  <c r="AZ37" i="34"/>
  <c r="HI9" i="34" s="1"/>
  <c r="HI1" i="34" s="1"/>
  <c r="U47" i="34"/>
  <c r="AY47" i="34" s="1"/>
  <c r="CP47" i="34" s="1"/>
  <c r="DT47" i="34" s="1"/>
  <c r="EX47" i="34" s="1"/>
  <c r="GB47" i="34" s="1"/>
  <c r="AM47" i="34"/>
  <c r="BQ47" i="34" s="1"/>
  <c r="DH47" i="34" s="1"/>
  <c r="EL47" i="34" s="1"/>
  <c r="FP47" i="34" s="1"/>
  <c r="GT47" i="34" s="1"/>
  <c r="AG47" i="34"/>
  <c r="BK47" i="34" s="1"/>
  <c r="DB47" i="34" s="1"/>
  <c r="EF47" i="34" s="1"/>
  <c r="FJ47" i="34" s="1"/>
  <c r="GN47" i="34" s="1"/>
  <c r="CI9" i="11"/>
  <c r="DM9" i="11" s="1"/>
  <c r="EQ9" i="11" s="1"/>
  <c r="FU9" i="11" s="1"/>
  <c r="CY9" i="11"/>
  <c r="EC9" i="11" s="1"/>
  <c r="FG9" i="11" s="1"/>
  <c r="GK9" i="11" s="1"/>
  <c r="CR46" i="11"/>
  <c r="DV46" i="11" s="1"/>
  <c r="EZ46" i="11" s="1"/>
  <c r="GD46" i="11" s="1"/>
  <c r="CS46" i="11"/>
  <c r="DW46" i="11" s="1"/>
  <c r="FA46" i="11" s="1"/>
  <c r="GE46" i="11" s="1"/>
  <c r="CX46" i="11"/>
  <c r="EB46" i="11" s="1"/>
  <c r="FF46" i="11" s="1"/>
  <c r="GJ46" i="11" s="1"/>
  <c r="CJ47" i="11"/>
  <c r="DN47" i="11" s="1"/>
  <c r="ER47" i="11" s="1"/>
  <c r="FV47" i="11" s="1"/>
  <c r="IH9" i="11" s="1"/>
  <c r="CS47" i="11"/>
  <c r="DW47" i="11" s="1"/>
  <c r="FA47" i="11" s="1"/>
  <c r="GE47" i="11" s="1"/>
  <c r="IQ9" i="11" s="1"/>
  <c r="CX47" i="11"/>
  <c r="EB47" i="11" s="1"/>
  <c r="FF47" i="11" s="1"/>
  <c r="GJ47" i="11" s="1"/>
  <c r="IV9" i="11" s="1"/>
  <c r="DB47" i="11"/>
  <c r="EF47" i="11" s="1"/>
  <c r="FJ47" i="11" s="1"/>
  <c r="GN47" i="11" s="1"/>
  <c r="IZ9" i="11" s="1"/>
  <c r="CL47" i="11"/>
  <c r="DP47" i="11" s="1"/>
  <c r="ET47" i="11" s="1"/>
  <c r="FX47" i="11" s="1"/>
  <c r="IJ9" i="11" s="1"/>
  <c r="CZ47" i="11"/>
  <c r="ED47" i="11" s="1"/>
  <c r="FH47" i="11" s="1"/>
  <c r="GL47" i="11" s="1"/>
  <c r="IX9" i="11" s="1"/>
  <c r="DI47" i="11"/>
  <c r="EM47" i="11" s="1"/>
  <c r="FQ47" i="11" s="1"/>
  <c r="GU47" i="11" s="1"/>
  <c r="JG9" i="11" s="1"/>
  <c r="CN47" i="11"/>
  <c r="DR47" i="11" s="1"/>
  <c r="EV47" i="11" s="1"/>
  <c r="FZ47" i="11" s="1"/>
  <c r="IL9" i="11" s="1"/>
  <c r="DE47" i="11"/>
  <c r="EI47" i="11" s="1"/>
  <c r="FM47" i="11" s="1"/>
  <c r="GQ47" i="11" s="1"/>
  <c r="JC9" i="11" s="1"/>
  <c r="CU47" i="11"/>
  <c r="DY47" i="11" s="1"/>
  <c r="FC47" i="11" s="1"/>
  <c r="GG47" i="11" s="1"/>
  <c r="IS9" i="11" s="1"/>
  <c r="DF47" i="11"/>
  <c r="EJ47" i="11" s="1"/>
  <c r="FN47" i="11" s="1"/>
  <c r="GR47" i="11" s="1"/>
  <c r="JD9" i="11" s="1"/>
  <c r="DC47" i="11"/>
  <c r="EG47" i="11" s="1"/>
  <c r="FK47" i="11" s="1"/>
  <c r="GO47" i="11" s="1"/>
  <c r="JA9" i="11" s="1"/>
  <c r="CO47" i="11"/>
  <c r="DS47" i="11" s="1"/>
  <c r="EW47" i="11" s="1"/>
  <c r="GA47" i="11" s="1"/>
  <c r="IM9" i="11" s="1"/>
  <c r="CK47" i="11"/>
  <c r="DO47" i="11" s="1"/>
  <c r="ES47" i="11" s="1"/>
  <c r="FW47" i="11" s="1"/>
  <c r="II9" i="11" s="1"/>
  <c r="DD47" i="11"/>
  <c r="EH47" i="11" s="1"/>
  <c r="FL47" i="11" s="1"/>
  <c r="GP47" i="11" s="1"/>
  <c r="JB9" i="11" s="1"/>
  <c r="DG47" i="11"/>
  <c r="EK47" i="11" s="1"/>
  <c r="FO47" i="11" s="1"/>
  <c r="GS47" i="11" s="1"/>
  <c r="JE9" i="11" s="1"/>
  <c r="CT47" i="11"/>
  <c r="DX47" i="11" s="1"/>
  <c r="FB47" i="11" s="1"/>
  <c r="GF47" i="11" s="1"/>
  <c r="IR9" i="11" s="1"/>
  <c r="DE46" i="11"/>
  <c r="EI46" i="11" s="1"/>
  <c r="FM46" i="11" s="1"/>
  <c r="GQ46" i="11" s="1"/>
  <c r="CM47" i="11"/>
  <c r="DQ47" i="11" s="1"/>
  <c r="EU47" i="11" s="1"/>
  <c r="FY47" i="11" s="1"/>
  <c r="IK9" i="11" s="1"/>
  <c r="DK47" i="11"/>
  <c r="EO47" i="11" s="1"/>
  <c r="FS47" i="11" s="1"/>
  <c r="GW47" i="11" s="1"/>
  <c r="JI9" i="11" s="1"/>
  <c r="CM46" i="11"/>
  <c r="DQ46" i="11" s="1"/>
  <c r="EU46" i="11" s="1"/>
  <c r="FY46" i="11" s="1"/>
  <c r="DC46" i="11"/>
  <c r="EG46" i="11" s="1"/>
  <c r="FK46" i="11" s="1"/>
  <c r="GO46" i="11" s="1"/>
  <c r="DB46" i="11"/>
  <c r="EF46" i="11" s="1"/>
  <c r="FJ46" i="11" s="1"/>
  <c r="GN46" i="11" s="1"/>
  <c r="CO46" i="11"/>
  <c r="DS46" i="11" s="1"/>
  <c r="EW46" i="11" s="1"/>
  <c r="GA46" i="11" s="1"/>
  <c r="CQ46" i="11"/>
  <c r="DU46" i="11" s="1"/>
  <c r="EY46" i="11" s="1"/>
  <c r="GC46" i="11" s="1"/>
  <c r="CN46" i="11"/>
  <c r="DR46" i="11" s="1"/>
  <c r="EV46" i="11" s="1"/>
  <c r="FZ46" i="11" s="1"/>
  <c r="DA46" i="11"/>
  <c r="EE46" i="11" s="1"/>
  <c r="FI46" i="11" s="1"/>
  <c r="GM46" i="11" s="1"/>
  <c r="DI46" i="11"/>
  <c r="EM46" i="11" s="1"/>
  <c r="FQ46" i="11" s="1"/>
  <c r="GU46" i="11" s="1"/>
  <c r="CT46" i="11"/>
  <c r="DX46" i="11" s="1"/>
  <c r="FB46" i="11" s="1"/>
  <c r="GF46" i="11" s="1"/>
  <c r="CN22" i="11"/>
  <c r="DR22" i="11" s="1"/>
  <c r="EV22" i="11" s="1"/>
  <c r="FZ22" i="11" s="1"/>
  <c r="DE9" i="11"/>
  <c r="EI9" i="11" s="1"/>
  <c r="FM9" i="11" s="1"/>
  <c r="GQ9" i="11" s="1"/>
  <c r="CK22" i="11"/>
  <c r="DO22" i="11" s="1"/>
  <c r="ES22" i="11" s="1"/>
  <c r="FW22" i="11" s="1"/>
  <c r="CZ46" i="11"/>
  <c r="ED46" i="11" s="1"/>
  <c r="FH46" i="11" s="1"/>
  <c r="GL46" i="11" s="1"/>
  <c r="CP46" i="11"/>
  <c r="DT46" i="11" s="1"/>
  <c r="EX46" i="11" s="1"/>
  <c r="GB46" i="11" s="1"/>
  <c r="DJ47" i="11"/>
  <c r="EN47" i="11" s="1"/>
  <c r="FR47" i="11" s="1"/>
  <c r="GV47" i="11" s="1"/>
  <c r="JH9" i="11" s="1"/>
  <c r="CY47" i="11"/>
  <c r="EC47" i="11" s="1"/>
  <c r="FG47" i="11" s="1"/>
  <c r="GK47" i="11" s="1"/>
  <c r="IW9" i="11" s="1"/>
  <c r="CJ46" i="11"/>
  <c r="DN46" i="11" s="1"/>
  <c r="ER46" i="11" s="1"/>
  <c r="FV46" i="11" s="1"/>
  <c r="CV47" i="11"/>
  <c r="DZ47" i="11" s="1"/>
  <c r="FD47" i="11" s="1"/>
  <c r="GH47" i="11" s="1"/>
  <c r="IT9" i="11" s="1"/>
  <c r="CW47" i="11"/>
  <c r="EA47" i="11" s="1"/>
  <c r="FE47" i="11" s="1"/>
  <c r="GI47" i="11" s="1"/>
  <c r="IU9" i="11" s="1"/>
  <c r="DK46" i="11"/>
  <c r="EO46" i="11" s="1"/>
  <c r="FS46" i="11" s="1"/>
  <c r="GW46" i="11" s="1"/>
  <c r="CK46" i="11"/>
  <c r="DO46" i="11" s="1"/>
  <c r="ES46" i="11" s="1"/>
  <c r="FW46" i="11" s="1"/>
  <c r="DH47" i="11"/>
  <c r="EL47" i="11" s="1"/>
  <c r="FP47" i="11" s="1"/>
  <c r="GT47" i="11" s="1"/>
  <c r="JF9" i="11" s="1"/>
  <c r="DA47" i="11"/>
  <c r="EE47" i="11" s="1"/>
  <c r="FI47" i="11" s="1"/>
  <c r="GM47" i="11" s="1"/>
  <c r="IY9" i="11" s="1"/>
  <c r="DH46" i="11"/>
  <c r="EL46" i="11" s="1"/>
  <c r="FP46" i="11" s="1"/>
  <c r="GT46" i="11" s="1"/>
  <c r="DG46" i="11"/>
  <c r="EK46" i="11" s="1"/>
  <c r="FO46" i="11" s="1"/>
  <c r="GS46" i="11" s="1"/>
  <c r="CP47" i="11"/>
  <c r="DT47" i="11" s="1"/>
  <c r="EX47" i="11" s="1"/>
  <c r="GB47" i="11" s="1"/>
  <c r="IN9" i="11" s="1"/>
  <c r="CI47" i="11"/>
  <c r="DM47" i="11" s="1"/>
  <c r="EQ47" i="11" s="1"/>
  <c r="FU47" i="11" s="1"/>
  <c r="IG9" i="11" s="1"/>
  <c r="DD22" i="11"/>
  <c r="EH22" i="11" s="1"/>
  <c r="FL22" i="11" s="1"/>
  <c r="GP22" i="11" s="1"/>
  <c r="DB22" i="11"/>
  <c r="EF22" i="11" s="1"/>
  <c r="FJ22" i="11" s="1"/>
  <c r="GN22" i="11" s="1"/>
  <c r="CW46" i="11"/>
  <c r="EA46" i="11" s="1"/>
  <c r="FE46" i="11" s="1"/>
  <c r="GI46" i="11" s="1"/>
  <c r="DJ46" i="11"/>
  <c r="EN46" i="11" s="1"/>
  <c r="FR46" i="11" s="1"/>
  <c r="GV46" i="11" s="1"/>
  <c r="CU46" i="11"/>
  <c r="DY46" i="11" s="1"/>
  <c r="FC46" i="11" s="1"/>
  <c r="GG46" i="11" s="1"/>
  <c r="CL46" i="11"/>
  <c r="DP46" i="11" s="1"/>
  <c r="ET46" i="11" s="1"/>
  <c r="FX46" i="11" s="1"/>
  <c r="CI46" i="11"/>
  <c r="DM46" i="11" s="1"/>
  <c r="EQ46" i="11" s="1"/>
  <c r="FU46" i="11" s="1"/>
  <c r="DF46" i="11"/>
  <c r="EJ46" i="11" s="1"/>
  <c r="FN46" i="11" s="1"/>
  <c r="GR46" i="11" s="1"/>
  <c r="DD46" i="11"/>
  <c r="EH46" i="11" s="1"/>
  <c r="FL46" i="11" s="1"/>
  <c r="GP46" i="11" s="1"/>
  <c r="CV46" i="11"/>
  <c r="DZ46" i="11" s="1"/>
  <c r="FD46" i="11" s="1"/>
  <c r="GH46" i="11" s="1"/>
  <c r="CR47" i="11"/>
  <c r="DV47" i="11" s="1"/>
  <c r="EZ47" i="11" s="1"/>
  <c r="GD47" i="11" s="1"/>
  <c r="IP9" i="11" s="1"/>
  <c r="CI22" i="11"/>
  <c r="DM22" i="11" s="1"/>
  <c r="EQ22" i="11" s="1"/>
  <c r="FU22" i="11" s="1"/>
  <c r="CQ22" i="11"/>
  <c r="DU22" i="11" s="1"/>
  <c r="EY22" i="11" s="1"/>
  <c r="GC22" i="11" s="1"/>
  <c r="DA22" i="11"/>
  <c r="EE22" i="11" s="1"/>
  <c r="FI22" i="11" s="1"/>
  <c r="GM22" i="11" s="1"/>
  <c r="DK22" i="11"/>
  <c r="EO22" i="11" s="1"/>
  <c r="FS22" i="11" s="1"/>
  <c r="GW22" i="11" s="1"/>
  <c r="CV22" i="11"/>
  <c r="DZ22" i="11" s="1"/>
  <c r="FD22" i="11" s="1"/>
  <c r="GH22" i="11" s="1"/>
  <c r="CO22" i="11"/>
  <c r="DS22" i="11" s="1"/>
  <c r="EW22" i="11" s="1"/>
  <c r="GA22" i="11" s="1"/>
  <c r="CL9" i="11"/>
  <c r="DP9" i="11" s="1"/>
  <c r="ET9" i="11" s="1"/>
  <c r="FX9" i="11" s="1"/>
  <c r="DH9" i="11"/>
  <c r="EL9" i="11" s="1"/>
  <c r="FP9" i="11" s="1"/>
  <c r="GT9" i="11" s="1"/>
  <c r="DB9" i="11"/>
  <c r="EF9" i="11" s="1"/>
  <c r="FJ9" i="11" s="1"/>
  <c r="GN9" i="11" s="1"/>
  <c r="DG22" i="11"/>
  <c r="EK22" i="11" s="1"/>
  <c r="FO22" i="11" s="1"/>
  <c r="GS22" i="11" s="1"/>
  <c r="CM22" i="11"/>
  <c r="DQ22" i="11" s="1"/>
  <c r="EU22" i="11" s="1"/>
  <c r="FY22" i="11" s="1"/>
  <c r="CO9" i="11"/>
  <c r="DS9" i="11" s="1"/>
  <c r="EW9" i="11" s="1"/>
  <c r="GA9" i="11" s="1"/>
  <c r="CT22" i="11"/>
  <c r="DX22" i="11" s="1"/>
  <c r="FB22" i="11" s="1"/>
  <c r="GF22" i="11" s="1"/>
  <c r="CY22" i="11"/>
  <c r="EC22" i="11" s="1"/>
  <c r="FG22" i="11" s="1"/>
  <c r="GK22" i="11" s="1"/>
  <c r="CR22" i="11"/>
  <c r="DV22" i="11" s="1"/>
  <c r="EZ22" i="11" s="1"/>
  <c r="GD22" i="11" s="1"/>
  <c r="DH22" i="11"/>
  <c r="EL22" i="11" s="1"/>
  <c r="FP22" i="11" s="1"/>
  <c r="GT22" i="11" s="1"/>
  <c r="DI22" i="11"/>
  <c r="EM22" i="11" s="1"/>
  <c r="FQ22" i="11" s="1"/>
  <c r="GU22" i="11" s="1"/>
  <c r="CL22" i="11"/>
  <c r="DP22" i="11" s="1"/>
  <c r="ET22" i="11" s="1"/>
  <c r="FX22" i="11" s="1"/>
  <c r="DJ22" i="11"/>
  <c r="EN22" i="11" s="1"/>
  <c r="FR22" i="11" s="1"/>
  <c r="GV22" i="11" s="1"/>
  <c r="CJ22" i="11"/>
  <c r="DN22" i="11" s="1"/>
  <c r="ER22" i="11" s="1"/>
  <c r="FV22" i="11" s="1"/>
  <c r="CZ22" i="11"/>
  <c r="ED22" i="11" s="1"/>
  <c r="FH22" i="11" s="1"/>
  <c r="GL22" i="11" s="1"/>
  <c r="CS22" i="11"/>
  <c r="DW22" i="11" s="1"/>
  <c r="FA22" i="11" s="1"/>
  <c r="GE22" i="11" s="1"/>
  <c r="DC22" i="11"/>
  <c r="EG22" i="11" s="1"/>
  <c r="FK22" i="11" s="1"/>
  <c r="GO22" i="11" s="1"/>
  <c r="CX22" i="11"/>
  <c r="EB22" i="11" s="1"/>
  <c r="FF22" i="11" s="1"/>
  <c r="GJ22" i="11" s="1"/>
  <c r="CW22" i="11"/>
  <c r="EA22" i="11" s="1"/>
  <c r="FE22" i="11" s="1"/>
  <c r="GI22" i="11" s="1"/>
  <c r="CU22" i="11"/>
  <c r="DY22" i="11" s="1"/>
  <c r="FC22" i="11" s="1"/>
  <c r="GG22" i="11" s="1"/>
  <c r="CP22" i="11"/>
  <c r="DT22" i="11" s="1"/>
  <c r="EX22" i="11" s="1"/>
  <c r="GB22" i="11" s="1"/>
  <c r="DF22" i="11"/>
  <c r="EJ22" i="11" s="1"/>
  <c r="FN22" i="11" s="1"/>
  <c r="GR22" i="11" s="1"/>
  <c r="CQ9" i="11"/>
  <c r="DU9" i="11" s="1"/>
  <c r="EY9" i="11" s="1"/>
  <c r="GC9" i="11" s="1"/>
  <c r="CT9" i="11"/>
  <c r="DX9" i="11" s="1"/>
  <c r="FB9" i="11" s="1"/>
  <c r="GF9" i="11" s="1"/>
  <c r="CJ9" i="11"/>
  <c r="DN9" i="11" s="1"/>
  <c r="ER9" i="11" s="1"/>
  <c r="FV9" i="11" s="1"/>
  <c r="DG9" i="11"/>
  <c r="EK9" i="11" s="1"/>
  <c r="FO9" i="11" s="1"/>
  <c r="GS9" i="11" s="1"/>
  <c r="DJ9" i="11"/>
  <c r="EN9" i="11" s="1"/>
  <c r="FR9" i="11" s="1"/>
  <c r="GV9" i="11" s="1"/>
  <c r="CW9" i="11"/>
  <c r="EA9" i="11" s="1"/>
  <c r="FE9" i="11" s="1"/>
  <c r="GI9" i="11" s="1"/>
  <c r="CZ9" i="11"/>
  <c r="ED9" i="11" s="1"/>
  <c r="FH9" i="11" s="1"/>
  <c r="GL9" i="11" s="1"/>
  <c r="CU9" i="11"/>
  <c r="DY9" i="11" s="1"/>
  <c r="FC9" i="11" s="1"/>
  <c r="GG9" i="11" s="1"/>
  <c r="DK9" i="11"/>
  <c r="EO9" i="11" s="1"/>
  <c r="FS9" i="11" s="1"/>
  <c r="GW9" i="11" s="1"/>
  <c r="CX9" i="11"/>
  <c r="EB9" i="11" s="1"/>
  <c r="FF9" i="11" s="1"/>
  <c r="GJ9" i="11" s="1"/>
  <c r="CS9" i="11"/>
  <c r="DW9" i="11" s="1"/>
  <c r="FA9" i="11" s="1"/>
  <c r="GE9" i="11" s="1"/>
  <c r="DI9" i="11"/>
  <c r="EM9" i="11" s="1"/>
  <c r="FQ9" i="11" s="1"/>
  <c r="GU9" i="11" s="1"/>
  <c r="CV9" i="11"/>
  <c r="DZ9" i="11" s="1"/>
  <c r="FD9" i="11" s="1"/>
  <c r="GH9" i="11" s="1"/>
  <c r="CM9" i="11"/>
  <c r="DQ9" i="11" s="1"/>
  <c r="EU9" i="11" s="1"/>
  <c r="FY9" i="11" s="1"/>
  <c r="DC9" i="11"/>
  <c r="EG9" i="11" s="1"/>
  <c r="FK9" i="11" s="1"/>
  <c r="GO9" i="11" s="1"/>
  <c r="CP9" i="11"/>
  <c r="DT9" i="11" s="1"/>
  <c r="EX9" i="11" s="1"/>
  <c r="GB9" i="11" s="1"/>
  <c r="DF9" i="11"/>
  <c r="EJ9" i="11" s="1"/>
  <c r="FN9" i="11" s="1"/>
  <c r="GR9" i="11" s="1"/>
  <c r="CK9" i="11"/>
  <c r="DO9" i="11" s="1"/>
  <c r="ES9" i="11" s="1"/>
  <c r="FW9" i="11" s="1"/>
  <c r="DA9" i="11"/>
  <c r="EE9" i="11" s="1"/>
  <c r="FI9" i="11" s="1"/>
  <c r="GM9" i="11" s="1"/>
  <c r="CN9" i="11"/>
  <c r="DR9" i="11" s="1"/>
  <c r="EV9" i="11" s="1"/>
  <c r="FZ9" i="11" s="1"/>
  <c r="BQ10" i="11"/>
  <c r="CM10" i="11"/>
  <c r="CQ10" i="11"/>
  <c r="DU10" i="11" s="1"/>
  <c r="EY10" i="11" s="1"/>
  <c r="CU10" i="11"/>
  <c r="DY10" i="11" s="1"/>
  <c r="FC10" i="11" s="1"/>
  <c r="CY10" i="11"/>
  <c r="EC10" i="11" s="1"/>
  <c r="FG10" i="11" s="1"/>
  <c r="DC10" i="11"/>
  <c r="DG10" i="11"/>
  <c r="EK10" i="11" s="1"/>
  <c r="FO10" i="11" s="1"/>
  <c r="DK10" i="11"/>
  <c r="EO10" i="11" s="1"/>
  <c r="FS10" i="11" s="1"/>
  <c r="CL10" i="11"/>
  <c r="DP10" i="11" s="1"/>
  <c r="ET10" i="11" s="1"/>
  <c r="CP10" i="11"/>
  <c r="CT10" i="11"/>
  <c r="DX10" i="11" s="1"/>
  <c r="FB10" i="11" s="1"/>
  <c r="CX10" i="11"/>
  <c r="EB10" i="11" s="1"/>
  <c r="FF10" i="11" s="1"/>
  <c r="DB10" i="11"/>
  <c r="EF10" i="11" s="1"/>
  <c r="FJ10" i="11" s="1"/>
  <c r="DF10" i="11"/>
  <c r="DJ10" i="11"/>
  <c r="EN10" i="11" s="1"/>
  <c r="FR10" i="11" s="1"/>
  <c r="CI10" i="11"/>
  <c r="CK10" i="11"/>
  <c r="DO10" i="11" s="1"/>
  <c r="ES10" i="11" s="1"/>
  <c r="CO10" i="11"/>
  <c r="CS10" i="11"/>
  <c r="DW10" i="11" s="1"/>
  <c r="FA10" i="11" s="1"/>
  <c r="CW10" i="11"/>
  <c r="EA10" i="11" s="1"/>
  <c r="FE10" i="11" s="1"/>
  <c r="DA10" i="11"/>
  <c r="EE10" i="11" s="1"/>
  <c r="FI10" i="11" s="1"/>
  <c r="DE10" i="11"/>
  <c r="DI10" i="11"/>
  <c r="EM10" i="11" s="1"/>
  <c r="FQ10" i="11" s="1"/>
  <c r="CJ10" i="11"/>
  <c r="DN10" i="11" s="1"/>
  <c r="ER10" i="11" s="1"/>
  <c r="CN10" i="11"/>
  <c r="DR10" i="11" s="1"/>
  <c r="EV10" i="11" s="1"/>
  <c r="CR10" i="11"/>
  <c r="CV10" i="11"/>
  <c r="DZ10" i="11" s="1"/>
  <c r="FD10" i="11" s="1"/>
  <c r="CZ10" i="11"/>
  <c r="ED10" i="11" s="1"/>
  <c r="FH10" i="11" s="1"/>
  <c r="DD10" i="11"/>
  <c r="EH10" i="11" s="1"/>
  <c r="FL10" i="11" s="1"/>
  <c r="FB16" i="11"/>
  <c r="GF16" i="11" s="1"/>
  <c r="FD16" i="11"/>
  <c r="GH16" i="11" s="1"/>
  <c r="FF16" i="11"/>
  <c r="GJ16" i="11" s="1"/>
  <c r="FH16" i="11"/>
  <c r="GL16" i="11" s="1"/>
  <c r="FJ16" i="11"/>
  <c r="GN16" i="11" s="1"/>
  <c r="FL16" i="11"/>
  <c r="GP16" i="11" s="1"/>
  <c r="FN16" i="11"/>
  <c r="GR16" i="11" s="1"/>
  <c r="FP16" i="11"/>
  <c r="GT16" i="11" s="1"/>
  <c r="FR16" i="11"/>
  <c r="GV16" i="11" s="1"/>
  <c r="ER16" i="11"/>
  <c r="FV16" i="11" s="1"/>
  <c r="ET16" i="11"/>
  <c r="FX16" i="11" s="1"/>
  <c r="EV16" i="11"/>
  <c r="FZ16" i="11" s="1"/>
  <c r="EX16" i="11"/>
  <c r="GB16" i="11" s="1"/>
  <c r="EZ16" i="11"/>
  <c r="GD16" i="11" s="1"/>
  <c r="FC16" i="11"/>
  <c r="GG16" i="11" s="1"/>
  <c r="FE16" i="11"/>
  <c r="GI16" i="11" s="1"/>
  <c r="FG16" i="11"/>
  <c r="GK16" i="11" s="1"/>
  <c r="FI16" i="11"/>
  <c r="GM16" i="11" s="1"/>
  <c r="FK16" i="11"/>
  <c r="GO16" i="11" s="1"/>
  <c r="FM16" i="11"/>
  <c r="GQ16" i="11" s="1"/>
  <c r="FO16" i="11"/>
  <c r="GS16" i="11" s="1"/>
  <c r="FQ16" i="11"/>
  <c r="GU16" i="11" s="1"/>
  <c r="FS16" i="11"/>
  <c r="GW16" i="11" s="1"/>
  <c r="ES16" i="11"/>
  <c r="FW16" i="11" s="1"/>
  <c r="EU16" i="11"/>
  <c r="FY16" i="11" s="1"/>
  <c r="EW16" i="11"/>
  <c r="GA16" i="11" s="1"/>
  <c r="EY16" i="11"/>
  <c r="GC16" i="11" s="1"/>
  <c r="FA16" i="11"/>
  <c r="GE16" i="11" s="1"/>
  <c r="CQ8" i="11"/>
  <c r="DU8" i="11" s="1"/>
  <c r="EY8" i="11" s="1"/>
  <c r="GC8" i="11" s="1"/>
  <c r="CY8" i="11"/>
  <c r="EC8" i="11" s="1"/>
  <c r="FG8" i="11" s="1"/>
  <c r="GK8" i="11" s="1"/>
  <c r="DG8" i="11"/>
  <c r="EK8" i="11" s="1"/>
  <c r="FO8" i="11" s="1"/>
  <c r="GS8" i="11" s="1"/>
  <c r="CL8" i="11"/>
  <c r="DP8" i="11" s="1"/>
  <c r="ET8" i="11" s="1"/>
  <c r="FX8" i="11" s="1"/>
  <c r="CT8" i="11"/>
  <c r="DX8" i="11" s="1"/>
  <c r="FB8" i="11" s="1"/>
  <c r="GF8" i="11" s="1"/>
  <c r="DB8" i="11"/>
  <c r="EF8" i="11" s="1"/>
  <c r="FJ8" i="11" s="1"/>
  <c r="GN8" i="11" s="1"/>
  <c r="DJ8" i="11"/>
  <c r="EN8" i="11" s="1"/>
  <c r="FR8" i="11" s="1"/>
  <c r="GV8" i="11" s="1"/>
  <c r="DE6" i="11"/>
  <c r="EI6" i="11" s="1"/>
  <c r="FM6" i="11" s="1"/>
  <c r="GQ6" i="11" s="1"/>
  <c r="CZ6" i="11"/>
  <c r="ED6" i="11" s="1"/>
  <c r="FH6" i="11" s="1"/>
  <c r="GL6" i="11" s="1"/>
  <c r="DH6" i="11"/>
  <c r="EL6" i="11" s="1"/>
  <c r="FP6" i="11" s="1"/>
  <c r="GT6" i="11" s="1"/>
  <c r="CM6" i="11"/>
  <c r="DQ6" i="11" s="1"/>
  <c r="EU6" i="11" s="1"/>
  <c r="FY6" i="11" s="1"/>
  <c r="CJ6" i="11"/>
  <c r="DN6" i="11" s="1"/>
  <c r="ER6" i="11" s="1"/>
  <c r="FV6" i="11" s="1"/>
  <c r="CK6" i="11"/>
  <c r="DO6" i="11" s="1"/>
  <c r="ES6" i="11" s="1"/>
  <c r="FW6" i="11" s="1"/>
  <c r="CL6" i="11"/>
  <c r="DP6" i="11" s="1"/>
  <c r="ET6" i="11" s="1"/>
  <c r="FX6" i="11" s="1"/>
  <c r="CU21" i="11"/>
  <c r="DY21" i="11" s="1"/>
  <c r="FC21" i="11" s="1"/>
  <c r="GG21" i="11" s="1"/>
  <c r="DI21" i="11"/>
  <c r="EM21" i="11" s="1"/>
  <c r="FQ21" i="11" s="1"/>
  <c r="GU21" i="11" s="1"/>
  <c r="CP21" i="11"/>
  <c r="DT21" i="11" s="1"/>
  <c r="EX21" i="11" s="1"/>
  <c r="GB21" i="11" s="1"/>
  <c r="CX21" i="11"/>
  <c r="EB21" i="11" s="1"/>
  <c r="FF21" i="11" s="1"/>
  <c r="GJ21" i="11" s="1"/>
  <c r="DF21" i="11"/>
  <c r="EJ21" i="11" s="1"/>
  <c r="FN21" i="11" s="1"/>
  <c r="GR21" i="11" s="1"/>
  <c r="CS21" i="11"/>
  <c r="DW21" i="11" s="1"/>
  <c r="FA21" i="11" s="1"/>
  <c r="GE21" i="11" s="1"/>
  <c r="DK21" i="11"/>
  <c r="EO21" i="11" s="1"/>
  <c r="FS21" i="11" s="1"/>
  <c r="GW21" i="11" s="1"/>
  <c r="CO8" i="11"/>
  <c r="DS8" i="11" s="1"/>
  <c r="EW8" i="11" s="1"/>
  <c r="GA8" i="11" s="1"/>
  <c r="CW8" i="11"/>
  <c r="EA8" i="11" s="1"/>
  <c r="FE8" i="11" s="1"/>
  <c r="GI8" i="11" s="1"/>
  <c r="DE8" i="11"/>
  <c r="EI8" i="11" s="1"/>
  <c r="FM8" i="11" s="1"/>
  <c r="GQ8" i="11" s="1"/>
  <c r="CJ8" i="11"/>
  <c r="DN8" i="11" s="1"/>
  <c r="ER8" i="11" s="1"/>
  <c r="FV8" i="11" s="1"/>
  <c r="CR8" i="11"/>
  <c r="DV8" i="11" s="1"/>
  <c r="EZ8" i="11" s="1"/>
  <c r="GD8" i="11" s="1"/>
  <c r="CZ8" i="11"/>
  <c r="ED8" i="11" s="1"/>
  <c r="FH8" i="11" s="1"/>
  <c r="GL8" i="11" s="1"/>
  <c r="DH8" i="11"/>
  <c r="EL8" i="11" s="1"/>
  <c r="FP8" i="11" s="1"/>
  <c r="GT8" i="11" s="1"/>
  <c r="DC6" i="11"/>
  <c r="EG6" i="11" s="1"/>
  <c r="FK6" i="11" s="1"/>
  <c r="GO6" i="11" s="1"/>
  <c r="DK6" i="11"/>
  <c r="EO6" i="11" s="1"/>
  <c r="FS6" i="11" s="1"/>
  <c r="GW6" i="11" s="1"/>
  <c r="DF6" i="11"/>
  <c r="EJ6" i="11" s="1"/>
  <c r="FN6" i="11" s="1"/>
  <c r="GR6" i="11" s="1"/>
  <c r="CQ6" i="11"/>
  <c r="DU6" i="11" s="1"/>
  <c r="EY6" i="11" s="1"/>
  <c r="GC6" i="11" s="1"/>
  <c r="CN6" i="11"/>
  <c r="DR6" i="11" s="1"/>
  <c r="EV6" i="11" s="1"/>
  <c r="FZ6" i="11" s="1"/>
  <c r="CO6" i="11"/>
  <c r="DS6" i="11" s="1"/>
  <c r="EW6" i="11" s="1"/>
  <c r="GA6" i="11" s="1"/>
  <c r="CP6" i="11"/>
  <c r="DT6" i="11" s="1"/>
  <c r="EX6" i="11" s="1"/>
  <c r="GB6" i="11" s="1"/>
  <c r="CQ21" i="11"/>
  <c r="DU21" i="11" s="1"/>
  <c r="EY21" i="11" s="1"/>
  <c r="GC21" i="11" s="1"/>
  <c r="DE21" i="11"/>
  <c r="EI21" i="11" s="1"/>
  <c r="FM21" i="11" s="1"/>
  <c r="GQ21" i="11" s="1"/>
  <c r="CN21" i="11"/>
  <c r="DR21" i="11" s="1"/>
  <c r="EV21" i="11" s="1"/>
  <c r="FZ21" i="11" s="1"/>
  <c r="CV21" i="11"/>
  <c r="DZ21" i="11" s="1"/>
  <c r="FD21" i="11" s="1"/>
  <c r="GH21" i="11" s="1"/>
  <c r="DD21" i="11"/>
  <c r="EH21" i="11" s="1"/>
  <c r="FL21" i="11" s="1"/>
  <c r="GP21" i="11" s="1"/>
  <c r="CO21" i="11"/>
  <c r="DS21" i="11" s="1"/>
  <c r="EW21" i="11" s="1"/>
  <c r="GA21" i="11" s="1"/>
  <c r="DG21" i="11"/>
  <c r="EK21" i="11" s="1"/>
  <c r="FO21" i="11" s="1"/>
  <c r="GS21" i="11" s="1"/>
  <c r="FB15" i="11"/>
  <c r="GF15" i="11" s="1"/>
  <c r="FD15" i="11"/>
  <c r="GH15" i="11" s="1"/>
  <c r="FF15" i="11"/>
  <c r="GJ15" i="11" s="1"/>
  <c r="FH15" i="11"/>
  <c r="GL15" i="11" s="1"/>
  <c r="FJ15" i="11"/>
  <c r="GN15" i="11" s="1"/>
  <c r="FL15" i="11"/>
  <c r="GP15" i="11" s="1"/>
  <c r="FN15" i="11"/>
  <c r="GR15" i="11" s="1"/>
  <c r="FP15" i="11"/>
  <c r="GT15" i="11" s="1"/>
  <c r="FR15" i="11"/>
  <c r="GV15" i="11" s="1"/>
  <c r="ER15" i="11"/>
  <c r="FV15" i="11" s="1"/>
  <c r="ET15" i="11"/>
  <c r="FX15" i="11" s="1"/>
  <c r="EV15" i="11"/>
  <c r="FZ15" i="11" s="1"/>
  <c r="EX15" i="11"/>
  <c r="GB15" i="11" s="1"/>
  <c r="EZ15" i="11"/>
  <c r="GD15" i="11" s="1"/>
  <c r="FC15" i="11"/>
  <c r="GG15" i="11" s="1"/>
  <c r="FE15" i="11"/>
  <c r="GI15" i="11" s="1"/>
  <c r="FG15" i="11"/>
  <c r="GK15" i="11" s="1"/>
  <c r="FI15" i="11"/>
  <c r="GM15" i="11" s="1"/>
  <c r="FK15" i="11"/>
  <c r="GO15" i="11" s="1"/>
  <c r="FM15" i="11"/>
  <c r="GQ15" i="11" s="1"/>
  <c r="FO15" i="11"/>
  <c r="GS15" i="11" s="1"/>
  <c r="FQ15" i="11"/>
  <c r="GU15" i="11" s="1"/>
  <c r="FS15" i="11"/>
  <c r="GW15" i="11" s="1"/>
  <c r="ES15" i="11"/>
  <c r="FW15" i="11" s="1"/>
  <c r="EU15" i="11"/>
  <c r="FY15" i="11" s="1"/>
  <c r="EW15" i="11"/>
  <c r="GA15" i="11" s="1"/>
  <c r="EY15" i="11"/>
  <c r="GC15" i="11" s="1"/>
  <c r="FA15" i="11"/>
  <c r="GE15" i="11" s="1"/>
  <c r="CM8" i="11"/>
  <c r="DQ8" i="11" s="1"/>
  <c r="EU8" i="11" s="1"/>
  <c r="FY8" i="11" s="1"/>
  <c r="CU8" i="11"/>
  <c r="DY8" i="11" s="1"/>
  <c r="FC8" i="11" s="1"/>
  <c r="GG8" i="11" s="1"/>
  <c r="DC8" i="11"/>
  <c r="EG8" i="11" s="1"/>
  <c r="FK8" i="11" s="1"/>
  <c r="GO8" i="11" s="1"/>
  <c r="DK8" i="11"/>
  <c r="EO8" i="11" s="1"/>
  <c r="FS8" i="11" s="1"/>
  <c r="GW8" i="11" s="1"/>
  <c r="CP8" i="11"/>
  <c r="DT8" i="11" s="1"/>
  <c r="EX8" i="11" s="1"/>
  <c r="GB8" i="11" s="1"/>
  <c r="CX8" i="11"/>
  <c r="EB8" i="11" s="1"/>
  <c r="FF8" i="11" s="1"/>
  <c r="GJ8" i="11" s="1"/>
  <c r="DF8" i="11"/>
  <c r="EJ8" i="11" s="1"/>
  <c r="FN8" i="11" s="1"/>
  <c r="GR8" i="11" s="1"/>
  <c r="DA6" i="11"/>
  <c r="EE6" i="11" s="1"/>
  <c r="FI6" i="11" s="1"/>
  <c r="GM6" i="11" s="1"/>
  <c r="DI6" i="11"/>
  <c r="EM6" i="11" s="1"/>
  <c r="FQ6" i="11" s="1"/>
  <c r="GU6" i="11" s="1"/>
  <c r="DD6" i="11"/>
  <c r="EH6" i="11" s="1"/>
  <c r="FL6" i="11" s="1"/>
  <c r="GP6" i="11" s="1"/>
  <c r="CU6" i="11"/>
  <c r="DY6" i="11" s="1"/>
  <c r="FC6" i="11" s="1"/>
  <c r="GG6" i="11" s="1"/>
  <c r="CR6" i="11"/>
  <c r="DV6" i="11" s="1"/>
  <c r="EZ6" i="11" s="1"/>
  <c r="GD6" i="11" s="1"/>
  <c r="CS6" i="11"/>
  <c r="DW6" i="11" s="1"/>
  <c r="FA6" i="11" s="1"/>
  <c r="GE6" i="11" s="1"/>
  <c r="CT6" i="11"/>
  <c r="DX6" i="11" s="1"/>
  <c r="FB6" i="11" s="1"/>
  <c r="GF6" i="11" s="1"/>
  <c r="CM21" i="11"/>
  <c r="DQ21" i="11" s="1"/>
  <c r="EU21" i="11" s="1"/>
  <c r="FY21" i="11" s="1"/>
  <c r="DA21" i="11"/>
  <c r="EE21" i="11" s="1"/>
  <c r="FI21" i="11" s="1"/>
  <c r="GM21" i="11" s="1"/>
  <c r="CL21" i="11"/>
  <c r="DP21" i="11" s="1"/>
  <c r="ET21" i="11" s="1"/>
  <c r="FX21" i="11" s="1"/>
  <c r="CT21" i="11"/>
  <c r="DX21" i="11" s="1"/>
  <c r="FB21" i="11" s="1"/>
  <c r="GF21" i="11" s="1"/>
  <c r="DB21" i="11"/>
  <c r="EF21" i="11" s="1"/>
  <c r="FJ21" i="11" s="1"/>
  <c r="GN21" i="11" s="1"/>
  <c r="DJ21" i="11"/>
  <c r="EN21" i="11" s="1"/>
  <c r="FR21" i="11" s="1"/>
  <c r="GV21" i="11" s="1"/>
  <c r="DC21" i="11"/>
  <c r="EG21" i="11" s="1"/>
  <c r="FK21" i="11" s="1"/>
  <c r="GO21" i="11" s="1"/>
  <c r="CK8" i="11"/>
  <c r="DO8" i="11" s="1"/>
  <c r="ES8" i="11" s="1"/>
  <c r="FW8" i="11" s="1"/>
  <c r="CS8" i="11"/>
  <c r="DW8" i="11" s="1"/>
  <c r="FA8" i="11" s="1"/>
  <c r="GE8" i="11" s="1"/>
  <c r="DA8" i="11"/>
  <c r="EE8" i="11" s="1"/>
  <c r="FI8" i="11" s="1"/>
  <c r="GM8" i="11" s="1"/>
  <c r="DI8" i="11"/>
  <c r="EM8" i="11" s="1"/>
  <c r="FQ8" i="11" s="1"/>
  <c r="GU8" i="11" s="1"/>
  <c r="CN8" i="11"/>
  <c r="DR8" i="11" s="1"/>
  <c r="EV8" i="11" s="1"/>
  <c r="FZ8" i="11" s="1"/>
  <c r="CV8" i="11"/>
  <c r="DZ8" i="11" s="1"/>
  <c r="FD8" i="11" s="1"/>
  <c r="GH8" i="11" s="1"/>
  <c r="CY6" i="11"/>
  <c r="EC6" i="11" s="1"/>
  <c r="FG6" i="11" s="1"/>
  <c r="GK6" i="11" s="1"/>
  <c r="DG6" i="11"/>
  <c r="EK6" i="11" s="1"/>
  <c r="FO6" i="11" s="1"/>
  <c r="GS6" i="11" s="1"/>
  <c r="DB6" i="11"/>
  <c r="EF6" i="11" s="1"/>
  <c r="FJ6" i="11" s="1"/>
  <c r="GN6" i="11" s="1"/>
  <c r="DJ6" i="11"/>
  <c r="EN6" i="11" s="1"/>
  <c r="FR6" i="11" s="1"/>
  <c r="GV6" i="11" s="1"/>
  <c r="CV6" i="11"/>
  <c r="DZ6" i="11" s="1"/>
  <c r="FD6" i="11" s="1"/>
  <c r="GH6" i="11" s="1"/>
  <c r="CW6" i="11"/>
  <c r="EA6" i="11" s="1"/>
  <c r="FE6" i="11" s="1"/>
  <c r="GI6" i="11" s="1"/>
  <c r="CK21" i="11"/>
  <c r="DO21" i="11" s="1"/>
  <c r="ES21" i="11" s="1"/>
  <c r="FW21" i="11" s="1"/>
  <c r="CY21" i="11"/>
  <c r="EC21" i="11" s="1"/>
  <c r="FG21" i="11" s="1"/>
  <c r="GK21" i="11" s="1"/>
  <c r="CJ21" i="11"/>
  <c r="DN21" i="11" s="1"/>
  <c r="ER21" i="11" s="1"/>
  <c r="FV21" i="11" s="1"/>
  <c r="CR21" i="11"/>
  <c r="DV21" i="11" s="1"/>
  <c r="EZ21" i="11" s="1"/>
  <c r="GD21" i="11" s="1"/>
  <c r="CZ21" i="11"/>
  <c r="ED21" i="11" s="1"/>
  <c r="FH21" i="11" s="1"/>
  <c r="GL21" i="11" s="1"/>
  <c r="DH21" i="11"/>
  <c r="EL21" i="11" s="1"/>
  <c r="FP21" i="11" s="1"/>
  <c r="GT21" i="11" s="1"/>
  <c r="CQ20" i="11"/>
  <c r="DU20" i="11" s="1"/>
  <c r="EY20" i="11" s="1"/>
  <c r="GC20" i="11" s="1"/>
  <c r="CY20" i="11"/>
  <c r="EC20" i="11" s="1"/>
  <c r="FG20" i="11" s="1"/>
  <c r="GK20" i="11" s="1"/>
  <c r="DG20" i="11"/>
  <c r="EK20" i="11" s="1"/>
  <c r="FO20" i="11" s="1"/>
  <c r="GS20" i="11" s="1"/>
  <c r="CN20" i="11"/>
  <c r="DR20" i="11" s="1"/>
  <c r="EV20" i="11" s="1"/>
  <c r="FZ20" i="11" s="1"/>
  <c r="CV20" i="11"/>
  <c r="DZ20" i="11" s="1"/>
  <c r="FD20" i="11" s="1"/>
  <c r="GH20" i="11" s="1"/>
  <c r="DD20" i="11"/>
  <c r="EH20" i="11" s="1"/>
  <c r="FL20" i="11" s="1"/>
  <c r="GP20" i="11" s="1"/>
  <c r="CM20" i="11"/>
  <c r="DQ20" i="11" s="1"/>
  <c r="EU20" i="11" s="1"/>
  <c r="FY20" i="11" s="1"/>
  <c r="CR19" i="11"/>
  <c r="DV19" i="11" s="1"/>
  <c r="EZ19" i="11" s="1"/>
  <c r="GD19" i="11" s="1"/>
  <c r="CZ19" i="11"/>
  <c r="ED19" i="11" s="1"/>
  <c r="FH19" i="11" s="1"/>
  <c r="GL19" i="11" s="1"/>
  <c r="DH19" i="11"/>
  <c r="EL19" i="11" s="1"/>
  <c r="FP19" i="11" s="1"/>
  <c r="GT19" i="11" s="1"/>
  <c r="CO19" i="11"/>
  <c r="DS19" i="11" s="1"/>
  <c r="EW19" i="11" s="1"/>
  <c r="GA19" i="11" s="1"/>
  <c r="CW19" i="11"/>
  <c r="EA19" i="11" s="1"/>
  <c r="FE19" i="11" s="1"/>
  <c r="GI19" i="11" s="1"/>
  <c r="DE19" i="11"/>
  <c r="EI19" i="11" s="1"/>
  <c r="FM19" i="11" s="1"/>
  <c r="GQ19" i="11" s="1"/>
  <c r="CM19" i="11"/>
  <c r="DQ19" i="11" s="1"/>
  <c r="EU19" i="11" s="1"/>
  <c r="FY19" i="11" s="1"/>
  <c r="CO20" i="11"/>
  <c r="DS20" i="11" s="1"/>
  <c r="EW20" i="11" s="1"/>
  <c r="GA20" i="11" s="1"/>
  <c r="CW20" i="11"/>
  <c r="EA20" i="11" s="1"/>
  <c r="FE20" i="11" s="1"/>
  <c r="GI20" i="11" s="1"/>
  <c r="DE20" i="11"/>
  <c r="EI20" i="11" s="1"/>
  <c r="FM20" i="11" s="1"/>
  <c r="GQ20" i="11" s="1"/>
  <c r="CK20" i="11"/>
  <c r="DO20" i="11" s="1"/>
  <c r="ES20" i="11" s="1"/>
  <c r="FW20" i="11" s="1"/>
  <c r="CT20" i="11"/>
  <c r="DX20" i="11" s="1"/>
  <c r="FB20" i="11" s="1"/>
  <c r="GF20" i="11" s="1"/>
  <c r="DB20" i="11"/>
  <c r="EF20" i="11" s="1"/>
  <c r="FJ20" i="11" s="1"/>
  <c r="GN20" i="11" s="1"/>
  <c r="DJ20" i="11"/>
  <c r="EN20" i="11" s="1"/>
  <c r="FR20" i="11" s="1"/>
  <c r="GV20" i="11" s="1"/>
  <c r="CP19" i="11"/>
  <c r="DT19" i="11" s="1"/>
  <c r="EX19" i="11" s="1"/>
  <c r="GB19" i="11" s="1"/>
  <c r="CX19" i="11"/>
  <c r="EB19" i="11" s="1"/>
  <c r="FF19" i="11" s="1"/>
  <c r="GJ19" i="11" s="1"/>
  <c r="DF19" i="11"/>
  <c r="EJ19" i="11" s="1"/>
  <c r="FN19" i="11" s="1"/>
  <c r="GR19" i="11" s="1"/>
  <c r="CL19" i="11"/>
  <c r="DP19" i="11" s="1"/>
  <c r="ET19" i="11" s="1"/>
  <c r="FX19" i="11" s="1"/>
  <c r="CU19" i="11"/>
  <c r="DY19" i="11" s="1"/>
  <c r="FC19" i="11" s="1"/>
  <c r="GG19" i="11" s="1"/>
  <c r="DC19" i="11"/>
  <c r="EG19" i="11" s="1"/>
  <c r="FK19" i="11" s="1"/>
  <c r="GO19" i="11" s="1"/>
  <c r="DK19" i="11"/>
  <c r="EO19" i="11" s="1"/>
  <c r="FS19" i="11" s="1"/>
  <c r="GW19" i="11" s="1"/>
  <c r="CL20" i="11"/>
  <c r="DP20" i="11" s="1"/>
  <c r="ET20" i="11" s="1"/>
  <c r="FX20" i="11" s="1"/>
  <c r="CU20" i="11"/>
  <c r="DY20" i="11" s="1"/>
  <c r="FC20" i="11" s="1"/>
  <c r="GG20" i="11" s="1"/>
  <c r="DC20" i="11"/>
  <c r="EG20" i="11" s="1"/>
  <c r="FK20" i="11" s="1"/>
  <c r="GO20" i="11" s="1"/>
  <c r="DK20" i="11"/>
  <c r="EO20" i="11" s="1"/>
  <c r="FS20" i="11" s="1"/>
  <c r="GW20" i="11" s="1"/>
  <c r="CR20" i="11"/>
  <c r="DV20" i="11" s="1"/>
  <c r="EZ20" i="11" s="1"/>
  <c r="GD20" i="11" s="1"/>
  <c r="CZ20" i="11"/>
  <c r="ED20" i="11" s="1"/>
  <c r="FH20" i="11" s="1"/>
  <c r="GL20" i="11" s="1"/>
  <c r="DH20" i="11"/>
  <c r="EL20" i="11" s="1"/>
  <c r="FP20" i="11" s="1"/>
  <c r="GT20" i="11" s="1"/>
  <c r="CN19" i="11"/>
  <c r="DR19" i="11" s="1"/>
  <c r="EV19" i="11" s="1"/>
  <c r="FZ19" i="11" s="1"/>
  <c r="CV19" i="11"/>
  <c r="DZ19" i="11" s="1"/>
  <c r="FD19" i="11" s="1"/>
  <c r="GH19" i="11" s="1"/>
  <c r="DD19" i="11"/>
  <c r="EH19" i="11" s="1"/>
  <c r="FL19" i="11" s="1"/>
  <c r="GP19" i="11" s="1"/>
  <c r="CJ19" i="11"/>
  <c r="DN19" i="11" s="1"/>
  <c r="ER19" i="11" s="1"/>
  <c r="FV19" i="11" s="1"/>
  <c r="CS19" i="11"/>
  <c r="DW19" i="11" s="1"/>
  <c r="FA19" i="11" s="1"/>
  <c r="GE19" i="11" s="1"/>
  <c r="DA19" i="11"/>
  <c r="EE19" i="11" s="1"/>
  <c r="FI19" i="11" s="1"/>
  <c r="GM19" i="11" s="1"/>
  <c r="DI19" i="11"/>
  <c r="EM19" i="11" s="1"/>
  <c r="FQ19" i="11" s="1"/>
  <c r="GU19" i="11" s="1"/>
  <c r="CJ20" i="11"/>
  <c r="DN20" i="11" s="1"/>
  <c r="ER20" i="11" s="1"/>
  <c r="FV20" i="11" s="1"/>
  <c r="CS20" i="11"/>
  <c r="DW20" i="11" s="1"/>
  <c r="FA20" i="11" s="1"/>
  <c r="GE20" i="11" s="1"/>
  <c r="DA20" i="11"/>
  <c r="EE20" i="11" s="1"/>
  <c r="FI20" i="11" s="1"/>
  <c r="GM20" i="11" s="1"/>
  <c r="DI20" i="11"/>
  <c r="EM20" i="11" s="1"/>
  <c r="FQ20" i="11" s="1"/>
  <c r="GU20" i="11" s="1"/>
  <c r="CP20" i="11"/>
  <c r="DT20" i="11" s="1"/>
  <c r="EX20" i="11" s="1"/>
  <c r="GB20" i="11" s="1"/>
  <c r="CX20" i="11"/>
  <c r="EB20" i="11" s="1"/>
  <c r="FF20" i="11" s="1"/>
  <c r="GJ20" i="11" s="1"/>
  <c r="CK19" i="11"/>
  <c r="DO19" i="11" s="1"/>
  <c r="ES19" i="11" s="1"/>
  <c r="FW19" i="11" s="1"/>
  <c r="CT19" i="11"/>
  <c r="DX19" i="11" s="1"/>
  <c r="FB19" i="11" s="1"/>
  <c r="GF19" i="11" s="1"/>
  <c r="DB19" i="11"/>
  <c r="EF19" i="11" s="1"/>
  <c r="FJ19" i="11" s="1"/>
  <c r="GN19" i="11" s="1"/>
  <c r="DJ19" i="11"/>
  <c r="EN19" i="11" s="1"/>
  <c r="FR19" i="11" s="1"/>
  <c r="GV19" i="11" s="1"/>
  <c r="CQ19" i="11"/>
  <c r="DU19" i="11" s="1"/>
  <c r="EY19" i="11" s="1"/>
  <c r="GC19" i="11" s="1"/>
  <c r="CY19" i="11"/>
  <c r="EC19" i="11" s="1"/>
  <c r="FG19" i="11" s="1"/>
  <c r="GK19" i="11" s="1"/>
  <c r="DZ5" i="11"/>
  <c r="FD5" i="11" s="1"/>
  <c r="GH5" i="11" s="1"/>
  <c r="DR5" i="11"/>
  <c r="EV5" i="11" s="1"/>
  <c r="FZ5" i="11" s="1"/>
  <c r="DY5" i="11"/>
  <c r="FC5" i="11" s="1"/>
  <c r="GG5" i="11" s="1"/>
  <c r="DQ5" i="11"/>
  <c r="EU5" i="11" s="1"/>
  <c r="FY5" i="11" s="1"/>
  <c r="CK11" i="11"/>
  <c r="DO11" i="11" s="1"/>
  <c r="ES11" i="11" s="1"/>
  <c r="FW11" i="11" s="1"/>
  <c r="CM11" i="11"/>
  <c r="DQ11" i="11" s="1"/>
  <c r="EU11" i="11" s="1"/>
  <c r="FY11" i="11" s="1"/>
  <c r="CO11" i="11"/>
  <c r="DS11" i="11" s="1"/>
  <c r="EW11" i="11" s="1"/>
  <c r="GA11" i="11" s="1"/>
  <c r="CQ11" i="11"/>
  <c r="DU11" i="11" s="1"/>
  <c r="EY11" i="11" s="1"/>
  <c r="GC11" i="11" s="1"/>
  <c r="CS11" i="11"/>
  <c r="DW11" i="11" s="1"/>
  <c r="FA11" i="11" s="1"/>
  <c r="GE11" i="11" s="1"/>
  <c r="CU11" i="11"/>
  <c r="DY11" i="11" s="1"/>
  <c r="FC11" i="11" s="1"/>
  <c r="GG11" i="11" s="1"/>
  <c r="CW11" i="11"/>
  <c r="EA11" i="11" s="1"/>
  <c r="FE11" i="11" s="1"/>
  <c r="GI11" i="11" s="1"/>
  <c r="CY11" i="11"/>
  <c r="EC11" i="11" s="1"/>
  <c r="FG11" i="11" s="1"/>
  <c r="GK11" i="11" s="1"/>
  <c r="DA11" i="11"/>
  <c r="EE11" i="11" s="1"/>
  <c r="FI11" i="11" s="1"/>
  <c r="GM11" i="11" s="1"/>
  <c r="DC11" i="11"/>
  <c r="EG11" i="11" s="1"/>
  <c r="FK11" i="11" s="1"/>
  <c r="GO11" i="11" s="1"/>
  <c r="DE11" i="11"/>
  <c r="EI11" i="11" s="1"/>
  <c r="FM11" i="11" s="1"/>
  <c r="GQ11" i="11" s="1"/>
  <c r="DG11" i="11"/>
  <c r="EK11" i="11" s="1"/>
  <c r="FO11" i="11" s="1"/>
  <c r="GS11" i="11" s="1"/>
  <c r="DI11" i="11"/>
  <c r="EM11" i="11" s="1"/>
  <c r="FQ11" i="11" s="1"/>
  <c r="GU11" i="11" s="1"/>
  <c r="DK11" i="11"/>
  <c r="EO11" i="11" s="1"/>
  <c r="FS11" i="11" s="1"/>
  <c r="GW11" i="11" s="1"/>
  <c r="CJ11" i="11"/>
  <c r="DN11" i="11" s="1"/>
  <c r="ER11" i="11" s="1"/>
  <c r="FV11" i="11" s="1"/>
  <c r="CL11" i="11"/>
  <c r="DP11" i="11" s="1"/>
  <c r="ET11" i="11" s="1"/>
  <c r="FX11" i="11" s="1"/>
  <c r="CN11" i="11"/>
  <c r="DR11" i="11" s="1"/>
  <c r="EV11" i="11" s="1"/>
  <c r="FZ11" i="11" s="1"/>
  <c r="CP11" i="11"/>
  <c r="DT11" i="11" s="1"/>
  <c r="EX11" i="11" s="1"/>
  <c r="GB11" i="11" s="1"/>
  <c r="CR11" i="11"/>
  <c r="DV11" i="11" s="1"/>
  <c r="EZ11" i="11" s="1"/>
  <c r="GD11" i="11" s="1"/>
  <c r="CT11" i="11"/>
  <c r="DX11" i="11" s="1"/>
  <c r="FB11" i="11" s="1"/>
  <c r="GF11" i="11" s="1"/>
  <c r="CV11" i="11"/>
  <c r="CX11" i="11"/>
  <c r="EB11" i="11" s="1"/>
  <c r="FF11" i="11" s="1"/>
  <c r="GJ11" i="11" s="1"/>
  <c r="CZ11" i="11"/>
  <c r="ED11" i="11" s="1"/>
  <c r="FH11" i="11" s="1"/>
  <c r="GL11" i="11" s="1"/>
  <c r="DB11" i="11"/>
  <c r="EF11" i="11" s="1"/>
  <c r="FJ11" i="11" s="1"/>
  <c r="GN11" i="11" s="1"/>
  <c r="DD11" i="11"/>
  <c r="EH11" i="11" s="1"/>
  <c r="FL11" i="11" s="1"/>
  <c r="GP11" i="11" s="1"/>
  <c r="DF11" i="11"/>
  <c r="EJ11" i="11" s="1"/>
  <c r="FN11" i="11" s="1"/>
  <c r="GR11" i="11" s="1"/>
  <c r="DH11" i="11"/>
  <c r="EL11" i="11" s="1"/>
  <c r="FP11" i="11" s="1"/>
  <c r="GT11" i="11" s="1"/>
  <c r="DJ11" i="11"/>
  <c r="EN11" i="11" s="1"/>
  <c r="FR11" i="11" s="1"/>
  <c r="GV11" i="11" s="1"/>
  <c r="CI11" i="11"/>
  <c r="DM11" i="11" s="1"/>
  <c r="EQ11" i="11" s="1"/>
  <c r="FU11" i="11" s="1"/>
  <c r="CI6" i="11"/>
  <c r="DM6" i="11" s="1"/>
  <c r="EQ6" i="11" s="1"/>
  <c r="FU6" i="11" s="1"/>
  <c r="CI8" i="11"/>
  <c r="DM8" i="11" s="1"/>
  <c r="EQ8" i="11" s="1"/>
  <c r="FU8" i="11" s="1"/>
  <c r="CI21" i="11"/>
  <c r="EQ15" i="11"/>
  <c r="FU15" i="11" s="1"/>
  <c r="EQ16" i="11"/>
  <c r="FU16" i="11" s="1"/>
  <c r="CI20" i="11"/>
  <c r="CI19" i="11"/>
  <c r="HS9" i="34" l="1"/>
  <c r="HS1" i="34" s="1"/>
  <c r="HK9" i="34"/>
  <c r="HK1" i="34" s="1"/>
  <c r="HW9" i="34"/>
  <c r="HW1" i="34" s="1"/>
  <c r="HJ9" i="34"/>
  <c r="HJ1" i="34" s="1"/>
  <c r="HT9" i="34"/>
  <c r="HT1" i="34" s="1"/>
  <c r="IW9" i="34"/>
  <c r="IW1" i="34" s="1"/>
  <c r="HB9" i="34"/>
  <c r="HB1" i="34" s="1"/>
  <c r="JE9" i="34"/>
  <c r="JE1" i="34" s="1"/>
  <c r="JG9" i="34"/>
  <c r="JG1" i="34" s="1"/>
  <c r="IZ9" i="34"/>
  <c r="IZ1" i="34" s="1"/>
  <c r="IJ9" i="34"/>
  <c r="IJ1" i="34" s="1"/>
  <c r="IU9" i="34"/>
  <c r="IU1" i="34" s="1"/>
  <c r="IG9" i="34"/>
  <c r="IG1" i="34" s="1"/>
  <c r="IN9" i="34"/>
  <c r="IN1" i="34" s="1"/>
  <c r="IV9" i="34"/>
  <c r="IV1" i="34" s="1"/>
  <c r="IS9" i="34"/>
  <c r="IS1" i="34" s="1"/>
  <c r="JF9" i="34"/>
  <c r="JF1" i="34" s="1"/>
  <c r="JA9" i="34"/>
  <c r="JA1" i="34" s="1"/>
  <c r="IQ9" i="34"/>
  <c r="IQ1" i="34" s="1"/>
  <c r="HP9" i="34"/>
  <c r="HP1" i="34" s="1"/>
  <c r="HY9" i="34"/>
  <c r="HY1" i="34" s="1"/>
  <c r="HA9" i="34"/>
  <c r="HA1" i="34" s="1"/>
  <c r="HO9" i="34"/>
  <c r="HO1" i="34" s="1"/>
  <c r="GD37" i="34"/>
  <c r="IP9" i="34" s="1"/>
  <c r="IP1" i="34" s="1"/>
  <c r="HG9" i="34"/>
  <c r="HG1" i="34" s="1"/>
  <c r="HF9" i="34"/>
  <c r="HF1" i="34" s="1"/>
  <c r="HR9" i="34"/>
  <c r="HR1" i="34" s="1"/>
  <c r="IB9" i="34"/>
  <c r="IB1" i="34" s="1"/>
  <c r="HX9" i="34"/>
  <c r="HX1" i="34" s="1"/>
  <c r="HM9" i="34"/>
  <c r="HM1" i="34" s="1"/>
  <c r="GP37" i="34"/>
  <c r="JB9" i="34" s="1"/>
  <c r="JB1" i="34" s="1"/>
  <c r="HN9" i="34"/>
  <c r="HN1" i="34" s="1"/>
  <c r="HC9" i="34"/>
  <c r="HC1" i="34" s="1"/>
  <c r="HE9" i="34"/>
  <c r="HE1" i="34" s="1"/>
  <c r="GQ37" i="34"/>
  <c r="JC9" i="34" s="1"/>
  <c r="JC1" i="34" s="1"/>
  <c r="FZ37" i="34"/>
  <c r="IL9" i="34" s="1"/>
  <c r="IL1" i="34" s="1"/>
  <c r="HZ9" i="34"/>
  <c r="HZ1" i="34" s="1"/>
  <c r="IC9" i="34"/>
  <c r="IC1" i="34" s="1"/>
  <c r="HQ9" i="34"/>
  <c r="HQ1" i="34" s="1"/>
  <c r="FY37" i="34"/>
  <c r="IK9" i="34" s="1"/>
  <c r="IK1" i="34" s="1"/>
  <c r="GL37" i="34"/>
  <c r="IX9" i="34" s="1"/>
  <c r="IX1" i="34" s="1"/>
  <c r="HU9" i="34"/>
  <c r="HU1" i="34" s="1"/>
  <c r="IA9" i="34"/>
  <c r="IA1" i="34" s="1"/>
  <c r="HH9" i="34"/>
  <c r="HH1" i="34" s="1"/>
  <c r="GC37" i="34"/>
  <c r="IO9" i="34" s="1"/>
  <c r="IO1" i="34" s="1"/>
  <c r="HD9" i="34"/>
  <c r="HD1" i="34" s="1"/>
  <c r="HL9" i="34"/>
  <c r="HL1" i="34" s="1"/>
  <c r="GM37" i="34"/>
  <c r="IY9" i="34" s="1"/>
  <c r="IY1" i="34" s="1"/>
  <c r="GT10" i="11"/>
  <c r="HZ5" i="11"/>
  <c r="DM10" i="11"/>
  <c r="EQ10" i="11" s="1"/>
  <c r="AR10" i="11"/>
  <c r="HA5" i="11" s="1"/>
  <c r="DV10" i="11"/>
  <c r="EZ10" i="11" s="1"/>
  <c r="EI10" i="11"/>
  <c r="FM10" i="11" s="1"/>
  <c r="DS10" i="11"/>
  <c r="EW10" i="11" s="1"/>
  <c r="EJ10" i="11"/>
  <c r="FN10" i="11" s="1"/>
  <c r="DT10" i="11"/>
  <c r="EX10" i="11" s="1"/>
  <c r="EG10" i="11"/>
  <c r="FK10" i="11" s="1"/>
  <c r="DQ10" i="11"/>
  <c r="EU10" i="11" s="1"/>
  <c r="BI10" i="11"/>
  <c r="BA10" i="11"/>
  <c r="HJ5" i="11" s="1"/>
  <c r="AS10" i="11"/>
  <c r="BN10" i="11"/>
  <c r="HW5" i="11" s="1"/>
  <c r="BF10" i="11"/>
  <c r="AX10" i="11"/>
  <c r="HG5" i="11" s="1"/>
  <c r="BO10" i="11"/>
  <c r="HX5" i="11" s="1"/>
  <c r="BG10" i="11"/>
  <c r="AY10" i="11"/>
  <c r="HH5" i="11" s="1"/>
  <c r="BT10" i="11"/>
  <c r="BL10" i="11"/>
  <c r="HU5" i="11" s="1"/>
  <c r="BD10" i="11"/>
  <c r="AV10" i="11"/>
  <c r="HE5" i="11" s="1"/>
  <c r="BM10" i="11"/>
  <c r="BE10" i="11"/>
  <c r="AW10" i="11"/>
  <c r="BR10" i="11"/>
  <c r="BJ10" i="11"/>
  <c r="BB10" i="11"/>
  <c r="AT10" i="11"/>
  <c r="BS10" i="11"/>
  <c r="BK10" i="11"/>
  <c r="BC10" i="11"/>
  <c r="AU10" i="11"/>
  <c r="BP10" i="11"/>
  <c r="BH10" i="11"/>
  <c r="AZ10" i="11"/>
  <c r="JF5" i="11"/>
  <c r="JF1" i="11" s="1"/>
  <c r="DZ11" i="11"/>
  <c r="FD11" i="11" s="1"/>
  <c r="GH11" i="11" s="1"/>
  <c r="DM20" i="11"/>
  <c r="EQ20" i="11" s="1"/>
  <c r="FU20" i="11" s="1"/>
  <c r="DM21" i="11"/>
  <c r="EQ21" i="11" s="1"/>
  <c r="FU21" i="11" s="1"/>
  <c r="DM19" i="11"/>
  <c r="EQ19" i="11" s="1"/>
  <c r="FU19" i="11" s="1"/>
  <c r="HG1" i="11" l="1"/>
  <c r="HJ1" i="11"/>
  <c r="HE1" i="11"/>
  <c r="HH1" i="11"/>
  <c r="HW1" i="11"/>
  <c r="HU1" i="11"/>
  <c r="HX1" i="11"/>
  <c r="HZ1" i="11"/>
  <c r="HA1" i="11"/>
  <c r="FU10" i="11"/>
  <c r="IG5" i="11" s="1"/>
  <c r="IG1" i="11" s="1"/>
  <c r="GC10" i="11"/>
  <c r="IO5" i="11" s="1"/>
  <c r="IO1" i="11" s="1"/>
  <c r="HI5" i="11"/>
  <c r="GS10" i="11"/>
  <c r="JE5" i="11" s="1"/>
  <c r="JE1" i="11" s="1"/>
  <c r="HY5" i="11"/>
  <c r="GF10" i="11"/>
  <c r="IR5" i="11" s="1"/>
  <c r="IR1" i="11" s="1"/>
  <c r="HL5" i="11"/>
  <c r="GV10" i="11"/>
  <c r="JH5" i="11" s="1"/>
  <c r="JH1" i="11" s="1"/>
  <c r="IB5" i="11"/>
  <c r="GE10" i="11"/>
  <c r="IQ5" i="11" s="1"/>
  <c r="IQ1" i="11" s="1"/>
  <c r="HK5" i="11"/>
  <c r="GU10" i="11"/>
  <c r="JG5" i="11" s="1"/>
  <c r="JG1" i="11" s="1"/>
  <c r="IA5" i="11"/>
  <c r="GH10" i="11"/>
  <c r="IT5" i="11" s="1"/>
  <c r="IT1" i="11" s="1"/>
  <c r="HN5" i="11"/>
  <c r="GK10" i="11"/>
  <c r="IW5" i="11" s="1"/>
  <c r="IW1" i="11" s="1"/>
  <c r="HQ5" i="11"/>
  <c r="FX10" i="11"/>
  <c r="IJ5" i="11" s="1"/>
  <c r="IJ1" i="11" s="1"/>
  <c r="HD5" i="11"/>
  <c r="GN10" i="11"/>
  <c r="IZ5" i="11" s="1"/>
  <c r="IZ1" i="11" s="1"/>
  <c r="HT5" i="11"/>
  <c r="FW10" i="11"/>
  <c r="II5" i="11" s="1"/>
  <c r="II1" i="11" s="1"/>
  <c r="HC5" i="11"/>
  <c r="GM10" i="11"/>
  <c r="IY5" i="11" s="1"/>
  <c r="IY1" i="11" s="1"/>
  <c r="HS5" i="11"/>
  <c r="FZ10" i="11"/>
  <c r="IL5" i="11" s="1"/>
  <c r="IL1" i="11" s="1"/>
  <c r="HF5" i="11"/>
  <c r="GP10" i="11"/>
  <c r="JB5" i="11" s="1"/>
  <c r="JB1" i="11" s="1"/>
  <c r="HV5" i="11"/>
  <c r="GG10" i="11"/>
  <c r="IS5" i="11" s="1"/>
  <c r="IS1" i="11" s="1"/>
  <c r="HM5" i="11"/>
  <c r="GW10" i="11"/>
  <c r="JI5" i="11" s="1"/>
  <c r="JI1" i="11" s="1"/>
  <c r="IC5" i="11"/>
  <c r="GJ10" i="11"/>
  <c r="IV5" i="11" s="1"/>
  <c r="IV1" i="11" s="1"/>
  <c r="HP5" i="11"/>
  <c r="GI10" i="11"/>
  <c r="IU5" i="11" s="1"/>
  <c r="IU1" i="11" s="1"/>
  <c r="HO5" i="11"/>
  <c r="FV10" i="11"/>
  <c r="IH5" i="11" s="1"/>
  <c r="IH1" i="11" s="1"/>
  <c r="HB5" i="11"/>
  <c r="GL10" i="11"/>
  <c r="IX5" i="11" s="1"/>
  <c r="IX1" i="11" s="1"/>
  <c r="HR5" i="11"/>
  <c r="GO10" i="11"/>
  <c r="JA5" i="11" s="1"/>
  <c r="JA1" i="11" s="1"/>
  <c r="GB10" i="11"/>
  <c r="IN5" i="11" s="1"/>
  <c r="IN1" i="11" s="1"/>
  <c r="GR10" i="11"/>
  <c r="JD5" i="11" s="1"/>
  <c r="JD1" i="11" s="1"/>
  <c r="GA10" i="11"/>
  <c r="IM5" i="11" s="1"/>
  <c r="IM1" i="11" s="1"/>
  <c r="GQ10" i="11"/>
  <c r="JC5" i="11" s="1"/>
  <c r="JC1" i="11" s="1"/>
  <c r="GD10" i="11"/>
  <c r="IP5" i="11" s="1"/>
  <c r="IP1" i="11" s="1"/>
  <c r="FY10" i="11"/>
  <c r="IK5" i="11" s="1"/>
  <c r="IK1" i="11" s="1"/>
  <c r="HB1" i="11" l="1"/>
  <c r="HP1" i="11"/>
  <c r="HM1" i="11"/>
  <c r="HF1" i="11"/>
  <c r="HC1" i="11"/>
  <c r="HD1" i="11"/>
  <c r="HN1" i="11"/>
  <c r="HK1" i="11"/>
  <c r="HL1" i="11"/>
  <c r="HI1" i="11"/>
  <c r="HR1" i="11"/>
  <c r="HO1" i="11"/>
  <c r="IC1" i="11"/>
  <c r="HV1" i="11"/>
  <c r="HS1" i="11"/>
  <c r="HT1" i="11"/>
  <c r="HQ1" i="11"/>
  <c r="IA1" i="11"/>
  <c r="IB1" i="11"/>
  <c r="HY1" i="11"/>
</calcChain>
</file>

<file path=xl/sharedStrings.xml><?xml version="1.0" encoding="utf-8"?>
<sst xmlns="http://schemas.openxmlformats.org/spreadsheetml/2006/main" count="814" uniqueCount="202">
  <si>
    <t>Fuel Type</t>
  </si>
  <si>
    <t>a</t>
  </si>
  <si>
    <t>b</t>
  </si>
  <si>
    <t>c</t>
  </si>
  <si>
    <t>C-1</t>
  </si>
  <si>
    <t>C-2</t>
  </si>
  <si>
    <t>C-3</t>
  </si>
  <si>
    <t>C-4</t>
  </si>
  <si>
    <t>C-5</t>
  </si>
  <si>
    <t>C-7</t>
  </si>
  <si>
    <t>D-1</t>
  </si>
  <si>
    <t>D-2</t>
  </si>
  <si>
    <t>S-1</t>
  </si>
  <si>
    <t>S-2</t>
  </si>
  <si>
    <t>S-3</t>
  </si>
  <si>
    <t>Control1</t>
  </si>
  <si>
    <t>C-6 (surf.)</t>
  </si>
  <si>
    <t>M1</t>
  </si>
  <si>
    <t>M2</t>
  </si>
  <si>
    <t>M3</t>
  </si>
  <si>
    <t>% C, %c or %DF</t>
  </si>
  <si>
    <t>O-1a</t>
  </si>
  <si>
    <t>O-1b</t>
  </si>
  <si>
    <t>BUI</t>
  </si>
  <si>
    <t>BE</t>
  </si>
  <si>
    <t>M4</t>
  </si>
  <si>
    <t>ROSi=a * [1-exp(-b * ISI)]^c</t>
  </si>
  <si>
    <t>q</t>
  </si>
  <si>
    <t>BUIo</t>
  </si>
  <si>
    <t>% Modifier:</t>
  </si>
  <si>
    <t>Index</t>
  </si>
  <si>
    <t>%C, %c or %DF</t>
  </si>
  <si>
    <t>Range -</t>
  </si>
  <si>
    <t>Index:</t>
  </si>
  <si>
    <t>Curing</t>
  </si>
  <si>
    <t>factor</t>
  </si>
  <si>
    <t>FFMC =</t>
  </si>
  <si>
    <t>BUI =</t>
  </si>
  <si>
    <t>SFC</t>
  </si>
  <si>
    <t>FFC</t>
  </si>
  <si>
    <t>WFC</t>
  </si>
  <si>
    <t>GFL=</t>
  </si>
  <si>
    <t>CSI</t>
  </si>
  <si>
    <t>CBH</t>
  </si>
  <si>
    <t>RSo</t>
  </si>
  <si>
    <t>CFC:</t>
  </si>
  <si>
    <t>CFB:</t>
  </si>
  <si>
    <t>CFL</t>
  </si>
  <si>
    <t>TFC:</t>
  </si>
  <si>
    <t>HFI:</t>
  </si>
  <si>
    <t>ROS</t>
  </si>
  <si>
    <t>FFMC</t>
  </si>
  <si>
    <t>Daniel.Perrakis@gov.bc.ca</t>
  </si>
  <si>
    <t>Range-</t>
  </si>
  <si>
    <t>GFL</t>
  </si>
  <si>
    <t>BC Wildfire Management Branch, Ministry of Forests, Lands, and Natural Resource Operations</t>
  </si>
  <si>
    <t>M-1</t>
  </si>
  <si>
    <t>M-2</t>
  </si>
  <si>
    <t>M-3</t>
  </si>
  <si>
    <t>M-4</t>
  </si>
  <si>
    <r>
      <t xml:space="preserve"> </t>
    </r>
    <r>
      <rPr>
        <sz val="11"/>
        <color theme="1"/>
        <rFont val="Calibri"/>
        <family val="2"/>
      </rPr>
      <t>→</t>
    </r>
  </si>
  <si>
    <t>C-1:</t>
  </si>
  <si>
    <t>% Conifer</t>
  </si>
  <si>
    <t>% cured</t>
  </si>
  <si>
    <t>% dead balsam fir</t>
  </si>
  <si>
    <t>C-2:</t>
  </si>
  <si>
    <t>C-3:</t>
  </si>
  <si>
    <t>C-4:</t>
  </si>
  <si>
    <t>C-5:</t>
  </si>
  <si>
    <t>C-6:</t>
  </si>
  <si>
    <t>C-7:</t>
  </si>
  <si>
    <t>D-1:</t>
  </si>
  <si>
    <t>D-2:</t>
  </si>
  <si>
    <t>M-1:</t>
  </si>
  <si>
    <t>M-2:</t>
  </si>
  <si>
    <t>M-3:</t>
  </si>
  <si>
    <t>M-4:</t>
  </si>
  <si>
    <t>S-1:</t>
  </si>
  <si>
    <t>S-2:</t>
  </si>
  <si>
    <t>S-3:</t>
  </si>
  <si>
    <t>Contact:</t>
  </si>
  <si>
    <t>dperrakis@gmail.com</t>
  </si>
  <si>
    <t>Notes - Head Fire Intensity graph (Intensity):</t>
  </si>
  <si>
    <t xml:space="preserve"> - Grass fuel load (GFL) is the only variable (other than ISI) in this graph that affects head fire intensity for the O-1a and O-1b fuel types.</t>
  </si>
  <si>
    <t xml:space="preserve"> - BUI value affects intensity for all fuel type except grass types (O-1a and O-1b).</t>
  </si>
  <si>
    <t xml:space="preserve"> - Graphs show the head fire rate of spread (ROS) for different FBP fuel types.</t>
  </si>
  <si>
    <t xml:space="preserve">(Cheney et al. 1993), supplemented with more recent measurements in northern Alberta, New Zealand,  and elsewhere. </t>
  </si>
  <si>
    <t>ST-X-3. Science and Sustainable Development Directorate, Forestry Canada. Ottawa, ON.</t>
  </si>
  <si>
    <t xml:space="preserve">Taylor, S.W., R.G. Pike, and M.E. Alexander. 1997. Field Guide to the Canadian Forest Fire Behaviour Prediction System. Special Report 11. Fire </t>
  </si>
  <si>
    <t>Management Network, Canadian Forest Service, Northern Forestry Centre. Edmonton, AB.</t>
  </si>
  <si>
    <t xml:space="preserve">Forestry Canada Fire Danger Group. 1992. Development and structure of the Canadian Forest Fire Behaviour Prediction System. Information Report  </t>
  </si>
  <si>
    <t>Wotton, B.M., M.E. Alexander, S.W. Taylor. 2009. Updates and revisions to the 1992 Canadian Forest Fire Behaviour Prediction System.</t>
  </si>
  <si>
    <t>Information Report GLC-X-10. Natural Resources Canada, Canadian Forest Service, Great Lakes Forestry Centre. Sault Ste. Marie, ON.</t>
  </si>
  <si>
    <t xml:space="preserve">Alexander, M.E. 2010. Surface fire spread in trembling aspen during summer in the boreal forest region of Canada. The Forestry Chronicle </t>
  </si>
  <si>
    <t xml:space="preserve">86(2): 200-212. </t>
  </si>
  <si>
    <t xml:space="preserve">Comments, corrections, and suggestions are welcome. </t>
  </si>
  <si>
    <t xml:space="preserve">Cheney, N.P., J.S. Gould, W.R. Catchpole. 1993. The influence of fuel, weather, and fire shape variables on fire-spread in grasslands. International </t>
  </si>
  <si>
    <t xml:space="preserve">Journal of Wildland Fire 3: 31-44. </t>
  </si>
  <si>
    <t>Control2</t>
  </si>
  <si>
    <t>Control3</t>
  </si>
  <si>
    <t>Control4</t>
  </si>
  <si>
    <r>
      <t xml:space="preserve"> - The default GFL value suggested in the GLC-X-10 (Wotton et al. 2009) is </t>
    </r>
    <r>
      <rPr>
        <b/>
        <sz val="11"/>
        <color theme="1"/>
        <rFont val="Calibri"/>
        <family val="2"/>
        <scheme val="minor"/>
      </rPr>
      <t>3.5 t/ha</t>
    </r>
    <r>
      <rPr>
        <sz val="11"/>
        <color theme="1"/>
        <rFont val="Calibri"/>
        <family val="2"/>
        <scheme val="minor"/>
      </rPr>
      <t>, based on the original Australian fire behaviour dataset,</t>
    </r>
  </si>
  <si>
    <t>FMC=</t>
  </si>
  <si>
    <t>RSI</t>
  </si>
  <si>
    <t xml:space="preserve"> - For the D-2 fuel type, ROS and Headfire intensity are both zero when BUI is below 70 (as suggested by Alexander 2010).</t>
  </si>
  <si>
    <t>FMC</t>
  </si>
  <si>
    <t xml:space="preserve">M-1 &amp; M-2 </t>
  </si>
  <si>
    <t xml:space="preserve">O-1a &amp; O-1b </t>
  </si>
  <si>
    <t>M-3 &amp; M-4</t>
  </si>
  <si>
    <t>FME</t>
  </si>
  <si>
    <t>C-6 (crown)</t>
  </si>
  <si>
    <t>RSC:</t>
  </si>
  <si>
    <t>C6 CBH:</t>
  </si>
  <si>
    <t>RSS:</t>
  </si>
  <si>
    <t>C-6</t>
  </si>
  <si>
    <t>C6 CBH</t>
  </si>
  <si>
    <t xml:space="preserve"> - For the C-6 fuel type, CBH (Crown Base Height) can be modified to change the rate of crowning; this affects ROS as well as HFI</t>
  </si>
  <si>
    <t xml:space="preserve"> - FMC (Foliar Moisture Content, % water by weight) also affects ROS for the C-6 fuel type.</t>
  </si>
  <si>
    <t xml:space="preserve"> - FFMC (which affects fire intensity only for the C-1 and C-7 fuel types, and only very slightly) is set at 90. </t>
  </si>
  <si>
    <t xml:space="preserve"> - FMC affects intensity (very slightly) for most fuel types; the effect is much greater for C-6, as crown fire is modeled differently in this fuel type.</t>
  </si>
  <si>
    <t>Selected References:</t>
  </si>
  <si>
    <t>ISI</t>
  </si>
  <si>
    <t>m</t>
  </si>
  <si>
    <t>Wind Spd</t>
  </si>
  <si>
    <t>ROS output values (wind speed)</t>
  </si>
  <si>
    <t>ROS output values (ISI)</t>
  </si>
  <si>
    <t>ISI or</t>
  </si>
  <si>
    <t>Windspeed</t>
  </si>
  <si>
    <t>HFI output values (ISI)</t>
  </si>
  <si>
    <t>HFI output values (Wind Speed)</t>
  </si>
  <si>
    <t>Final ROS Output</t>
  </si>
  <si>
    <t>Final HFI output</t>
  </si>
  <si>
    <t>ISI/Wind Sp:</t>
  </si>
  <si>
    <t>ISI/Wind Sp</t>
  </si>
  <si>
    <t>FFMC-display</t>
  </si>
  <si>
    <t>Control2b</t>
  </si>
  <si>
    <t>ISI/WS</t>
  </si>
  <si>
    <t>[End]</t>
  </si>
  <si>
    <t>ISI (Initial Spread Index)</t>
  </si>
  <si>
    <t>None</t>
  </si>
  <si>
    <t>#TFC=SFC+CFC for all fuel types</t>
  </si>
  <si>
    <t>#HFI = 300 * TFC * ROS, from Byram's formula</t>
  </si>
  <si>
    <t>#CFC=CFL*CFB for most FT's; (0 CFB for D, S and O-types); CFC= %con*CFL*CFB for M-1 and M-2 (STX-3, p.38)</t>
  </si>
  <si>
    <t>#CFB=1-exp(-0.23*(ROS-RSO)) for most FT's (STX-3, eq. 58); CFB=0 for D, S, O-types</t>
  </si>
  <si>
    <t>#Fuel structure constants (STX-3, Table 8), below</t>
  </si>
  <si>
    <t xml:space="preserve"> - The fuel type modifier (M) drop-down box appears for the following fuel type parameters (and therefore affect ROS):</t>
  </si>
  <si>
    <t>In this version of FBPGraph, the modifier value disappears for other fuel types.</t>
  </si>
  <si>
    <t>Notes - General</t>
  </si>
  <si>
    <t xml:space="preserve">by Daniel Perrakis, Ph.D., Fire Science Officer, </t>
  </si>
  <si>
    <t xml:space="preserve"> - Graphs are best viewed in Full Screen mode (select View/Full Screen)</t>
  </si>
  <si>
    <t xml:space="preserve"> - Most calculations are in hidden worksheets 'Calcs-control1/2/3 and 4', referring to the 4 separate lines on each graph; the 'Graph-Settings' worksheet</t>
  </si>
  <si>
    <t>(hidden) controls some overall settings</t>
  </si>
  <si>
    <t xml:space="preserve"> - Most programming comments are in the 'Calcs-control1' worksheet (hidden), on line 2</t>
  </si>
  <si>
    <t>Additional Notes:</t>
  </si>
  <si>
    <t xml:space="preserve">codes, and fuel parameters are all held constant between the two graphs. </t>
  </si>
  <si>
    <t>Wind Speed (km/h)</t>
  </si>
  <si>
    <t>smoothing function between points and are not exact curves); the issue will be negligible for most users.</t>
  </si>
  <si>
    <t xml:space="preserve"> - Curve shapes may give slightly misleading inflection points, asymptotes, etc. (curves are drawn using the default MS Excel</t>
  </si>
  <si>
    <t xml:space="preserve">FBP Fuel Type Graphing Tool </t>
  </si>
  <si>
    <t xml:space="preserve">Wind Speed (km/h). ROS and HFI are still calculated using the ISI-based equations (ie, altering wind speed alters the ISI, which is then used </t>
  </si>
  <si>
    <t>to calculate the outputs); FFMC is only selectable when viewing the Wind Speed relationship, as it is otherwise already incorporated into ISI.</t>
  </si>
  <si>
    <t>Notes - Rate of Spread (ROS) Graph:</t>
  </si>
  <si>
    <t>#Final ROS=RSI*BE for most FT's; for C-6, ROS=RSS+CFB*(RSC-RSS), STX-3, eq. 65</t>
  </si>
  <si>
    <t>#Fuel Type %modifier</t>
  </si>
  <si>
    <t>#Buildup effect, STX-3 eq. 54</t>
  </si>
  <si>
    <t>Curing factor</t>
  </si>
  <si>
    <t xml:space="preserve"># Comments </t>
  </si>
  <si>
    <t>#RSI from STX-3, eq. 26-28, 36; also GLC-X-10; D-2 RSI is zero if BUI&lt;70</t>
  </si>
  <si>
    <t>Graph Settings</t>
  </si>
  <si>
    <t>#Comments</t>
  </si>
  <si>
    <t># Settings from ROS and Intensity graph control boxes; FFMC only active when 'Wind Speed' selected</t>
  </si>
  <si>
    <t># %Modifier from Graph control box</t>
  </si>
  <si>
    <t># CF from GLC-X-10 eq. 35a, b</t>
  </si>
  <si>
    <t>#Modifier calculated (0-100 step 5) if Fuel Type is O- or M-type; FT from Graph control box</t>
  </si>
  <si>
    <t>#FTs used for FT drop-down in Graph control boxes</t>
  </si>
  <si>
    <t>#Base ROS parameters, STX-3, Table 6</t>
  </si>
  <si>
    <t># Comments; see also row 54</t>
  </si>
  <si>
    <t>#CSI and RSo from STX-3, eq 56 and 57</t>
  </si>
  <si>
    <t>#Settings (above, in orange) from Graph-Settings worksheet</t>
  </si>
  <si>
    <t>#FME only used for C-6; STX-3 eq 61</t>
  </si>
  <si>
    <t>#Below - ROS output values based on ISI or WS depending on Graph control selection (controlled in Graph-Settings worksheet). AQ5:B22 gives ROS values for ISI; AQ32:B49 gives range for WS.</t>
  </si>
  <si>
    <t>#Below - HFI output values based on ISI or WS depending on Graph control selection (controlled in Graph-Settings worksheet). FT5:GV22 gives HFI values for ISI; FT32:GV49 gives range for WS.</t>
  </si>
  <si>
    <t>#m is calculated from FFMC (copied from BX28, originally from Graph-Settings sheet), based on Van Wagner 1987, eq. 2b</t>
  </si>
  <si>
    <t># Row 29 calculates ISI from m and various WS values (row ) based on Van Wagner 1987, p. 20</t>
  </si>
  <si>
    <t xml:space="preserve"># For wind speeds &gt; 40 km/h, ISI is calculated using eq. 53a (STX-3, p. 32) designed to avoid excessively high ISI values. </t>
  </si>
  <si>
    <t># Once the ISI has been calculated from wind speed, the remaining fire behaviour calculation steps are performed identically to the ISI-based calculations (rows 3-25 above).</t>
  </si>
  <si>
    <t>Standard BUI</t>
  </si>
  <si>
    <t>Actual BUI</t>
  </si>
  <si>
    <t>Std/No ROS effect</t>
  </si>
  <si>
    <t>Version Notes:</t>
  </si>
  <si>
    <t>V2.1, October 2013</t>
  </si>
  <si>
    <t xml:space="preserve">calculations, and this may be slightly misleading when comparing different fuel types. For example, when 'Std/No ROS effect' is selected, comparing HFI </t>
  </si>
  <si>
    <t xml:space="preserve"> - In this version (v2.0 and v2.1), the settings are maintained between the 'ROS Graph' and 'Intensity Graph'; selected fuel types, modifiers, weather  </t>
  </si>
  <si>
    <t xml:space="preserve"> - In this version (v2.0 and v2.1), the Independent variable (X-axis) can be toggled between ISI (Initial Spread Index), the FBP default, and </t>
  </si>
  <si>
    <t xml:space="preserve"> - New for v2.1 - BUI effect on Rate of Spread can be 'turned off'; in the BUI drop-down, select 'Std/No ROS effect' to make the BUI effect = 1 for </t>
  </si>
  <si>
    <t xml:space="preserve">all fuel types (uses BUI=BUIo for ROS calculations; BUI is still used to calculate fuel consumption). Note that standard BUI values will then be used for HFI </t>
  </si>
  <si>
    <t xml:space="preserve"> - BUI value affects ROS for all fuel types except grass types (O-1a and O-1b); however, the BUI effect on ROS is quite small for some fuel types (e.g. D2).</t>
  </si>
  <si>
    <t xml:space="preserve"> - If standard daily BUI is unknown or suspect, select 'Std/No ROS effect'. This calculates ROS without the influence of the BUI effect (BE = 1); and</t>
  </si>
  <si>
    <t xml:space="preserve"> calculates HFI using the following constants (see Taylor et al. 1997, Forestry Canada Fire Danger Group 1992):</t>
  </si>
  <si>
    <t>v. 2.1, 2013</t>
  </si>
  <si>
    <t xml:space="preserve">between C5 and C7 will show HFI for C5 at BUI=56 and HFI for C7 at BUI=106. Recall that the BUI effect on ROS has not been found to be statistically significant </t>
  </si>
  <si>
    <t>(Forestry Canada Fire Danger Group 1992).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</si>
</sst>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CCA14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82CE4E"/>
        <bgColor indexed="64"/>
      </patternFill>
    </fill>
    <fill>
      <patternFill patternType="solid">
        <fgColor rgb="FF9AE57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0F468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9C566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94">
    <xf numFmtId="0" fontId="0" fillId="0" borderId="0" xfId="0"/>
    <xf numFmtId="0" fontId="0" fillId="0" borderId="0" xfId="0" applyFill="1"/>
    <xf numFmtId="0" fontId="1" fillId="0" borderId="0" xfId="0" applyFont="1"/>
    <xf numFmtId="0" fontId="0" fillId="0" borderId="0" xfId="0" applyFill="1" applyBorder="1"/>
    <xf numFmtId="0" fontId="0" fillId="0" borderId="0" xfId="0" applyBorder="1"/>
    <xf numFmtId="0" fontId="0" fillId="5" borderId="1" xfId="0" applyFill="1" applyBorder="1"/>
    <xf numFmtId="0" fontId="0" fillId="8" borderId="1" xfId="0" applyFill="1" applyBorder="1"/>
    <xf numFmtId="0" fontId="0" fillId="5" borderId="3" xfId="0" applyFill="1" applyBorder="1"/>
    <xf numFmtId="0" fontId="0" fillId="6" borderId="3" xfId="0" applyFill="1" applyBorder="1"/>
    <xf numFmtId="0" fontId="1" fillId="0" borderId="2" xfId="0" applyFont="1" applyBorder="1"/>
    <xf numFmtId="0" fontId="1" fillId="4" borderId="2" xfId="0" applyFont="1" applyFill="1" applyBorder="1"/>
    <xf numFmtId="0" fontId="1" fillId="7" borderId="2" xfId="0" applyFont="1" applyFill="1" applyBorder="1"/>
    <xf numFmtId="0" fontId="0" fillId="3" borderId="1" xfId="0" applyFill="1" applyBorder="1"/>
    <xf numFmtId="0" fontId="1" fillId="0" borderId="0" xfId="0" applyFont="1" applyFill="1" applyBorder="1"/>
    <xf numFmtId="0" fontId="0" fillId="0" borderId="0" xfId="0" applyFont="1" applyFill="1" applyBorder="1"/>
    <xf numFmtId="0" fontId="0" fillId="0" borderId="0" xfId="0" applyFill="1" applyAlignment="1">
      <alignment horizontal="right"/>
    </xf>
    <xf numFmtId="0" fontId="0" fillId="4" borderId="0" xfId="0" applyFill="1" applyBorder="1"/>
    <xf numFmtId="0" fontId="0" fillId="2" borderId="6" xfId="0" applyFill="1" applyBorder="1"/>
    <xf numFmtId="0" fontId="0" fillId="0" borderId="6" xfId="0" applyBorder="1"/>
    <xf numFmtId="0" fontId="0" fillId="0" borderId="9" xfId="0" applyBorder="1"/>
    <xf numFmtId="0" fontId="0" fillId="3" borderId="7" xfId="0" applyFill="1" applyBorder="1"/>
    <xf numFmtId="0" fontId="0" fillId="8" borderId="9" xfId="0" applyFill="1" applyBorder="1"/>
    <xf numFmtId="0" fontId="0" fillId="5" borderId="7" xfId="0" applyFill="1" applyBorder="1"/>
    <xf numFmtId="0" fontId="0" fillId="5" borderId="9" xfId="0" applyFill="1" applyBorder="1"/>
    <xf numFmtId="0" fontId="0" fillId="4" borderId="1" xfId="0" applyFill="1" applyBorder="1"/>
    <xf numFmtId="0" fontId="0" fillId="0" borderId="0" xfId="0" applyFont="1"/>
    <xf numFmtId="0" fontId="2" fillId="0" borderId="0" xfId="1" applyAlignment="1" applyProtection="1"/>
    <xf numFmtId="0" fontId="1" fillId="3" borderId="1" xfId="0" applyFont="1" applyFill="1" applyBorder="1"/>
    <xf numFmtId="17" fontId="0" fillId="0" borderId="0" xfId="0" applyNumberFormat="1"/>
    <xf numFmtId="0" fontId="0" fillId="0" borderId="4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/>
    <xf numFmtId="0" fontId="4" fillId="0" borderId="0" xfId="0" applyFont="1"/>
    <xf numFmtId="0" fontId="1" fillId="7" borderId="0" xfId="0" applyFont="1" applyFill="1" applyBorder="1"/>
    <xf numFmtId="0" fontId="0" fillId="0" borderId="0" xfId="0" applyBorder="1" applyAlignment="1">
      <alignment horizontal="center"/>
    </xf>
    <xf numFmtId="0" fontId="1" fillId="0" borderId="0" xfId="0" applyFont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12" borderId="1" xfId="0" applyFill="1" applyBorder="1"/>
    <xf numFmtId="0" fontId="0" fillId="7" borderId="1" xfId="0" applyFill="1" applyBorder="1"/>
    <xf numFmtId="0" fontId="0" fillId="2" borderId="1" xfId="0" applyFill="1" applyBorder="1"/>
    <xf numFmtId="0" fontId="0" fillId="13" borderId="1" xfId="0" applyFill="1" applyBorder="1"/>
    <xf numFmtId="0" fontId="0" fillId="15" borderId="1" xfId="0" applyFill="1" applyBorder="1"/>
    <xf numFmtId="0" fontId="0" fillId="10" borderId="6" xfId="0" applyFill="1" applyBorder="1"/>
    <xf numFmtId="0" fontId="0" fillId="11" borderId="6" xfId="0" applyFill="1" applyBorder="1"/>
    <xf numFmtId="0" fontId="0" fillId="9" borderId="6" xfId="0" applyFill="1" applyBorder="1"/>
    <xf numFmtId="0" fontId="0" fillId="12" borderId="6" xfId="0" applyFill="1" applyBorder="1"/>
    <xf numFmtId="0" fontId="0" fillId="7" borderId="6" xfId="0" applyFill="1" applyBorder="1"/>
    <xf numFmtId="0" fontId="0" fillId="13" borderId="6" xfId="0" applyFill="1" applyBorder="1"/>
    <xf numFmtId="0" fontId="0" fillId="15" borderId="6" xfId="0" applyFill="1" applyBorder="1"/>
    <xf numFmtId="0" fontId="0" fillId="10" borderId="9" xfId="0" applyFill="1" applyBorder="1"/>
    <xf numFmtId="0" fontId="0" fillId="11" borderId="9" xfId="0" applyFill="1" applyBorder="1"/>
    <xf numFmtId="0" fontId="0" fillId="9" borderId="9" xfId="0" applyFill="1" applyBorder="1"/>
    <xf numFmtId="0" fontId="0" fillId="12" borderId="9" xfId="0" applyFill="1" applyBorder="1"/>
    <xf numFmtId="0" fontId="0" fillId="7" borderId="9" xfId="0" applyFill="1" applyBorder="1"/>
    <xf numFmtId="0" fontId="0" fillId="2" borderId="9" xfId="0" applyFill="1" applyBorder="1"/>
    <xf numFmtId="0" fontId="0" fillId="13" borderId="9" xfId="0" applyFill="1" applyBorder="1"/>
    <xf numFmtId="0" fontId="0" fillId="15" borderId="9" xfId="0" applyFill="1" applyBorder="1"/>
    <xf numFmtId="0" fontId="0" fillId="14" borderId="6" xfId="0" applyFill="1" applyBorder="1"/>
    <xf numFmtId="0" fontId="0" fillId="0" borderId="0" xfId="0" applyFill="1" applyBorder="1" applyAlignment="1">
      <alignment horizontal="right"/>
    </xf>
    <xf numFmtId="0" fontId="0" fillId="0" borderId="1" xfId="0" applyFill="1" applyBorder="1"/>
    <xf numFmtId="0" fontId="0" fillId="16" borderId="1" xfId="0" applyFill="1" applyBorder="1"/>
    <xf numFmtId="0" fontId="0" fillId="17" borderId="1" xfId="0" applyFill="1" applyBorder="1"/>
    <xf numFmtId="0" fontId="0" fillId="0" borderId="1" xfId="0" applyBorder="1"/>
    <xf numFmtId="0" fontId="0" fillId="19" borderId="1" xfId="0" applyFill="1" applyBorder="1"/>
    <xf numFmtId="0" fontId="0" fillId="20" borderId="7" xfId="0" applyFill="1" applyBorder="1"/>
    <xf numFmtId="0" fontId="0" fillId="20" borderId="1" xfId="0" applyFill="1" applyBorder="1"/>
    <xf numFmtId="0" fontId="0" fillId="5" borderId="0" xfId="0" applyFill="1" applyBorder="1"/>
    <xf numFmtId="0" fontId="0" fillId="18" borderId="0" xfId="0" applyFill="1"/>
    <xf numFmtId="0" fontId="0" fillId="21" borderId="0" xfId="0" applyFill="1"/>
    <xf numFmtId="0" fontId="5" fillId="22" borderId="0" xfId="0" applyFont="1" applyFill="1"/>
    <xf numFmtId="0" fontId="5" fillId="0" borderId="0" xfId="0" applyFont="1" applyFill="1"/>
    <xf numFmtId="0" fontId="6" fillId="22" borderId="1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0" xfId="0" applyFont="1" applyFill="1" applyBorder="1" applyAlignment="1">
      <alignment vertical="top" wrapText="1"/>
    </xf>
    <xf numFmtId="0" fontId="6" fillId="0" borderId="0" xfId="0" applyFont="1" applyFill="1" applyBorder="1" applyAlignment="1">
      <alignment vertical="top" wrapText="1"/>
    </xf>
    <xf numFmtId="0" fontId="0" fillId="3" borderId="14" xfId="0" applyFill="1" applyBorder="1"/>
    <xf numFmtId="0" fontId="7" fillId="0" borderId="0" xfId="0" applyFont="1" applyFill="1" applyAlignment="1">
      <alignment vertical="top" wrapText="1"/>
    </xf>
    <xf numFmtId="0" fontId="6" fillId="22" borderId="6" xfId="0" applyFont="1" applyFill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6" fillId="22" borderId="11" xfId="0" applyFont="1" applyFill="1" applyBorder="1" applyAlignment="1">
      <alignment vertical="top" wrapText="1"/>
    </xf>
    <xf numFmtId="0" fontId="0" fillId="0" borderId="0" xfId="0" applyAlignment="1">
      <alignment wrapText="1"/>
    </xf>
    <xf numFmtId="0" fontId="0" fillId="0" borderId="12" xfId="0" applyBorder="1" applyAlignment="1">
      <alignment vertical="top" wrapText="1"/>
    </xf>
    <xf numFmtId="0" fontId="5" fillId="0" borderId="9" xfId="0" applyFont="1" applyBorder="1" applyAlignment="1">
      <alignment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9C5665"/>
      <color rgb="FFFF9966"/>
      <color rgb="FFFFFF99"/>
      <color rgb="FF3AB131"/>
      <color rgb="FF2161AF"/>
      <color rgb="FFAC0000"/>
      <color rgb="FFFFC000"/>
      <color rgb="FFFF6600"/>
      <color rgb="FFD8E4BC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6.xml"/><Relationship Id="rId13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worksheet" Target="worksheets/sheet5.xml"/><Relationship Id="rId12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4.xml"/><Relationship Id="rId11" Type="http://schemas.openxmlformats.org/officeDocument/2006/relationships/styles" Target="styles.xml"/><Relationship Id="rId5" Type="http://schemas.openxmlformats.org/officeDocument/2006/relationships/worksheet" Target="worksheets/sheet3.xml"/><Relationship Id="rId10" Type="http://schemas.openxmlformats.org/officeDocument/2006/relationships/theme" Target="theme/theme1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rotection>
    <c:chartObject val="0"/>
    <c:data val="0"/>
    <c:formatting val="0"/>
    <c:selection val="0"/>
    <c:userInterface val="0"/>
  </c:protection>
  <c:chart>
    <c:title>
      <c:tx>
        <c:rich>
          <a:bodyPr/>
          <a:lstStyle/>
          <a:p>
            <a:pPr>
              <a:defRPr/>
            </a:pPr>
            <a:r>
              <a:rPr lang="en-CA" sz="1200" baseline="0"/>
              <a:t>FBP Graphing Tool (FBPGraph</a:t>
            </a:r>
            <a:r>
              <a:rPr lang="en-CA" sz="1200" u="none" baseline="0"/>
              <a:t>): </a:t>
            </a:r>
            <a:r>
              <a:rPr lang="en-CA" sz="1200" u="sng" baseline="0"/>
              <a:t>ISI vs ROS</a:t>
            </a:r>
          </a:p>
        </c:rich>
      </c:tx>
      <c:layout>
        <c:manualLayout>
          <c:xMode val="edge"/>
          <c:yMode val="edge"/>
          <c:x val="9.8310783893730311E-2"/>
          <c:y val="3.0278885222044402E-2"/>
        </c:manualLayout>
      </c:layout>
      <c:overlay val="0"/>
      <c:spPr>
        <a:solidFill>
          <a:schemeClr val="bg1">
            <a:lumMod val="95000"/>
          </a:schemeClr>
        </a:solidFill>
        <a:ln>
          <a:solidFill>
            <a:sysClr val="windowText" lastClr="000000"/>
          </a:solidFill>
        </a:ln>
      </c:spPr>
    </c:title>
    <c:autoTitleDeleted val="0"/>
    <c:plotArea>
      <c:layout>
        <c:manualLayout>
          <c:layoutTarget val="inner"/>
          <c:xMode val="edge"/>
          <c:yMode val="edge"/>
          <c:x val="8.3135667297520047E-2"/>
          <c:y val="7.0151170314676298E-2"/>
          <c:w val="0.89319544631031977"/>
          <c:h val="0.67416361910888223"/>
        </c:manualLayout>
      </c:layout>
      <c:lineChart>
        <c:grouping val="standard"/>
        <c:varyColors val="0"/>
        <c:ser>
          <c:idx val="3"/>
          <c:order val="0"/>
          <c:tx>
            <c:strRef>
              <c:f>'Calcs-control1_comments'!$GZ$5</c:f>
              <c:strCache>
                <c:ptCount val="1"/>
                <c:pt idx="0">
                  <c:v>3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none"/>
          </c:marker>
          <c:cat>
            <c:numRef>
              <c:f>'Calcs-control1_comments'!$AR$4:$BT$4</c:f>
              <c:numCache>
                <c:formatCode>General</c:formatCode>
                <c:ptCount val="29"/>
                <c:pt idx="0">
                  <c:v>0</c:v>
                </c:pt>
                <c:pt idx="1">
                  <c:v>2.5</c:v>
                </c:pt>
                <c:pt idx="2">
                  <c:v>5</c:v>
                </c:pt>
                <c:pt idx="3">
                  <c:v>7.5</c:v>
                </c:pt>
                <c:pt idx="4">
                  <c:v>10</c:v>
                </c:pt>
                <c:pt idx="5">
                  <c:v>12.5</c:v>
                </c:pt>
                <c:pt idx="6">
                  <c:v>15</c:v>
                </c:pt>
                <c:pt idx="7">
                  <c:v>17.5</c:v>
                </c:pt>
                <c:pt idx="8">
                  <c:v>20</c:v>
                </c:pt>
                <c:pt idx="9">
                  <c:v>22.5</c:v>
                </c:pt>
                <c:pt idx="10">
                  <c:v>25</c:v>
                </c:pt>
                <c:pt idx="11">
                  <c:v>27.5</c:v>
                </c:pt>
                <c:pt idx="12">
                  <c:v>30</c:v>
                </c:pt>
                <c:pt idx="13">
                  <c:v>32.5</c:v>
                </c:pt>
                <c:pt idx="14">
                  <c:v>35</c:v>
                </c:pt>
                <c:pt idx="15">
                  <c:v>37.5</c:v>
                </c:pt>
                <c:pt idx="16">
                  <c:v>40</c:v>
                </c:pt>
                <c:pt idx="17">
                  <c:v>42.5</c:v>
                </c:pt>
                <c:pt idx="18">
                  <c:v>45</c:v>
                </c:pt>
                <c:pt idx="19">
                  <c:v>47.5</c:v>
                </c:pt>
                <c:pt idx="20">
                  <c:v>50</c:v>
                </c:pt>
                <c:pt idx="21">
                  <c:v>52.5</c:v>
                </c:pt>
                <c:pt idx="22">
                  <c:v>55</c:v>
                </c:pt>
                <c:pt idx="23">
                  <c:v>57.5</c:v>
                </c:pt>
                <c:pt idx="24">
                  <c:v>60</c:v>
                </c:pt>
                <c:pt idx="25">
                  <c:v>62.5</c:v>
                </c:pt>
                <c:pt idx="26">
                  <c:v>65</c:v>
                </c:pt>
                <c:pt idx="27">
                  <c:v>67.5</c:v>
                </c:pt>
                <c:pt idx="28">
                  <c:v>70</c:v>
                </c:pt>
              </c:numCache>
            </c:numRef>
          </c:cat>
          <c:val>
            <c:numRef>
              <c:f>'Calcs-control1_comments'!$HA$1:$IC$1</c:f>
              <c:numCache>
                <c:formatCode>General</c:formatCode>
                <c:ptCount val="29"/>
                <c:pt idx="0">
                  <c:v>0.84300057308549536</c:v>
                </c:pt>
                <c:pt idx="1">
                  <c:v>1.1789692747425624</c:v>
                </c:pt>
                <c:pt idx="2">
                  <c:v>1.6398841322523288</c:v>
                </c:pt>
                <c:pt idx="3">
                  <c:v>2.2671227014020743</c:v>
                </c:pt>
                <c:pt idx="4">
                  <c:v>3.1129645773046954</c:v>
                </c:pt>
                <c:pt idx="5">
                  <c:v>4.2419583413052013</c:v>
                </c:pt>
                <c:pt idx="6">
                  <c:v>5.7316063355025131</c:v>
                </c:pt>
                <c:pt idx="7">
                  <c:v>7.6718058295073197</c:v>
                </c:pt>
                <c:pt idx="8">
                  <c:v>10.162339387461911</c:v>
                </c:pt>
                <c:pt idx="9">
                  <c:v>13.307631724454154</c:v>
                </c:pt>
                <c:pt idx="10">
                  <c:v>17.208070098635488</c:v>
                </c:pt>
                <c:pt idx="11">
                  <c:v>21.947524743247339</c:v>
                </c:pt>
                <c:pt idx="12">
                  <c:v>27.577400193559672</c:v>
                </c:pt>
                <c:pt idx="13">
                  <c:v>34.09862892813414</c:v>
                </c:pt>
                <c:pt idx="14">
                  <c:v>41.444376710175995</c:v>
                </c:pt>
                <c:pt idx="15">
                  <c:v>49.467543154661655</c:v>
                </c:pt>
                <c:pt idx="16">
                  <c:v>57.937862443014545</c:v>
                </c:pt>
                <c:pt idx="17">
                  <c:v>65.114200328733659</c:v>
                </c:pt>
                <c:pt idx="18">
                  <c:v>70.411128680931384</c:v>
                </c:pt>
                <c:pt idx="19">
                  <c:v>74.351764293128085</c:v>
                </c:pt>
                <c:pt idx="20">
                  <c:v>77.319152489861651</c:v>
                </c:pt>
                <c:pt idx="21">
                  <c:v>79.580447108876072</c:v>
                </c:pt>
                <c:pt idx="22">
                  <c:v>81.322423717835122</c:v>
                </c:pt>
                <c:pt idx="23">
                  <c:v>82.67710324898124</c:v>
                </c:pt>
                <c:pt idx="24">
                  <c:v>83.739146599127807</c:v>
                </c:pt>
                <c:pt idx="25">
                  <c:v>84.577462093174631</c:v>
                </c:pt>
                <c:pt idx="26">
                  <c:v>85.242956984005943</c:v>
                </c:pt>
                <c:pt idx="27">
                  <c:v>85.773760673226931</c:v>
                </c:pt>
                <c:pt idx="28">
                  <c:v>86.198790115918172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'Calcs-control2'!$GZ$5</c:f>
              <c:strCache>
                <c:ptCount val="1"/>
                <c:pt idx="0">
                  <c:v>16</c:v>
                </c:pt>
              </c:strCache>
            </c:strRef>
          </c:tx>
          <c:marker>
            <c:symbol val="none"/>
          </c:marker>
          <c:val>
            <c:numRef>
              <c:f>'Calcs-control2'!$HA$1:$IC$1</c:f>
              <c:numCache>
                <c:formatCode>General</c:formatCode>
                <c:ptCount val="29"/>
                <c:pt idx="0">
                  <c:v>2.7989607060927364</c:v>
                </c:pt>
                <c:pt idx="1">
                  <c:v>3.3377113574402428</c:v>
                </c:pt>
                <c:pt idx="2">
                  <c:v>3.9733010649503155</c:v>
                </c:pt>
                <c:pt idx="3">
                  <c:v>4.7207421740585014</c:v>
                </c:pt>
                <c:pt idx="4">
                  <c:v>5.5965404652127164</c:v>
                </c:pt>
                <c:pt idx="5">
                  <c:v>6.6185386436819407</c:v>
                </c:pt>
                <c:pt idx="6">
                  <c:v>7.8056186536552188</c:v>
                </c:pt>
                <c:pt idx="7">
                  <c:v>9.177221154481213</c:v>
                </c:pt>
                <c:pt idx="8">
                  <c:v>10.752637746465819</c:v>
                </c:pt>
                <c:pt idx="9">
                  <c:v>12.550033222822689</c:v>
                </c:pt>
                <c:pt idx="10">
                  <c:v>14.585164024970766</c:v>
                </c:pt>
                <c:pt idx="11">
                  <c:v>16.869778561558135</c:v>
                </c:pt>
                <c:pt idx="12">
                  <c:v>19.409718724791158</c:v>
                </c:pt>
                <c:pt idx="13">
                  <c:v>22.202792862430627</c:v>
                </c:pt>
                <c:pt idx="14">
                  <c:v>25.236559808810373</c:v>
                </c:pt>
                <c:pt idx="15">
                  <c:v>28.486248643082728</c:v>
                </c:pt>
                <c:pt idx="16">
                  <c:v>31.913130606060225</c:v>
                </c:pt>
                <c:pt idx="17">
                  <c:v>34.863071186029302</c:v>
                </c:pt>
                <c:pt idx="18">
                  <c:v>37.095551395789286</c:v>
                </c:pt>
                <c:pt idx="19">
                  <c:v>38.800930466719365</c:v>
                </c:pt>
                <c:pt idx="20">
                  <c:v>40.117460444523985</c:v>
                </c:pt>
                <c:pt idx="21">
                  <c:v>41.143187988496479</c:v>
                </c:pt>
                <c:pt idx="22">
                  <c:v>41.948628704819001</c:v>
                </c:pt>
                <c:pt idx="23">
                  <c:v>42.585266247803887</c:v>
                </c:pt>
                <c:pt idx="24">
                  <c:v>43.091243356364437</c:v>
                </c:pt>
                <c:pt idx="25">
                  <c:v>43.495205438717107</c:v>
                </c:pt>
                <c:pt idx="26">
                  <c:v>43.818930515525366</c:v>
                </c:pt>
                <c:pt idx="27">
                  <c:v>44.079155864384703</c:v>
                </c:pt>
                <c:pt idx="28">
                  <c:v>44.288866656419181</c:v>
                </c:pt>
              </c:numCache>
            </c:numRef>
          </c:val>
          <c:smooth val="1"/>
        </c:ser>
        <c:ser>
          <c:idx val="9"/>
          <c:order val="2"/>
          <c:tx>
            <c:strRef>
              <c:f>'Calcs-control3'!$GZ$5</c:f>
              <c:strCache>
                <c:ptCount val="1"/>
                <c:pt idx="0">
                  <c:v>6</c:v>
                </c:pt>
              </c:strCache>
            </c:strRef>
          </c:tx>
          <c:spPr>
            <a:ln>
              <a:solidFill>
                <a:srgbClr val="3AB131"/>
              </a:solidFill>
              <a:prstDash val="solid"/>
            </a:ln>
            <a:effectLst/>
          </c:spPr>
          <c:marker>
            <c:symbol val="none"/>
          </c:marker>
          <c:cat>
            <c:numRef>
              <c:f>'Calcs-control1_comments'!$AR$4:$BT$4</c:f>
              <c:numCache>
                <c:formatCode>General</c:formatCode>
                <c:ptCount val="29"/>
                <c:pt idx="0">
                  <c:v>0</c:v>
                </c:pt>
                <c:pt idx="1">
                  <c:v>2.5</c:v>
                </c:pt>
                <c:pt idx="2">
                  <c:v>5</c:v>
                </c:pt>
                <c:pt idx="3">
                  <c:v>7.5</c:v>
                </c:pt>
                <c:pt idx="4">
                  <c:v>10</c:v>
                </c:pt>
                <c:pt idx="5">
                  <c:v>12.5</c:v>
                </c:pt>
                <c:pt idx="6">
                  <c:v>15</c:v>
                </c:pt>
                <c:pt idx="7">
                  <c:v>17.5</c:v>
                </c:pt>
                <c:pt idx="8">
                  <c:v>20</c:v>
                </c:pt>
                <c:pt idx="9">
                  <c:v>22.5</c:v>
                </c:pt>
                <c:pt idx="10">
                  <c:v>25</c:v>
                </c:pt>
                <c:pt idx="11">
                  <c:v>27.5</c:v>
                </c:pt>
                <c:pt idx="12">
                  <c:v>30</c:v>
                </c:pt>
                <c:pt idx="13">
                  <c:v>32.5</c:v>
                </c:pt>
                <c:pt idx="14">
                  <c:v>35</c:v>
                </c:pt>
                <c:pt idx="15">
                  <c:v>37.5</c:v>
                </c:pt>
                <c:pt idx="16">
                  <c:v>40</c:v>
                </c:pt>
                <c:pt idx="17">
                  <c:v>42.5</c:v>
                </c:pt>
                <c:pt idx="18">
                  <c:v>45</c:v>
                </c:pt>
                <c:pt idx="19">
                  <c:v>47.5</c:v>
                </c:pt>
                <c:pt idx="20">
                  <c:v>50</c:v>
                </c:pt>
                <c:pt idx="21">
                  <c:v>52.5</c:v>
                </c:pt>
                <c:pt idx="22">
                  <c:v>55</c:v>
                </c:pt>
                <c:pt idx="23">
                  <c:v>57.5</c:v>
                </c:pt>
                <c:pt idx="24">
                  <c:v>60</c:v>
                </c:pt>
                <c:pt idx="25">
                  <c:v>62.5</c:v>
                </c:pt>
                <c:pt idx="26">
                  <c:v>65</c:v>
                </c:pt>
                <c:pt idx="27">
                  <c:v>67.5</c:v>
                </c:pt>
                <c:pt idx="28">
                  <c:v>70</c:v>
                </c:pt>
              </c:numCache>
            </c:numRef>
          </c:cat>
          <c:val>
            <c:numRef>
              <c:f>'Calcs-control3'!$HA$1:$IC$1</c:f>
              <c:numCache>
                <c:formatCode>General</c:formatCode>
                <c:ptCount val="29"/>
                <c:pt idx="0">
                  <c:v>1.046761060785157</c:v>
                </c:pt>
                <c:pt idx="1">
                  <c:v>1.418409656097243</c:v>
                </c:pt>
                <c:pt idx="2">
                  <c:v>1.9045967321643333</c:v>
                </c:pt>
                <c:pt idx="3">
                  <c:v>2.531772975694961</c:v>
                </c:pt>
                <c:pt idx="4">
                  <c:v>3.3282162693163948</c:v>
                </c:pt>
                <c:pt idx="5">
                  <c:v>4.3219873572319987</c:v>
                </c:pt>
                <c:pt idx="6">
                  <c:v>5.5378658015148181</c:v>
                </c:pt>
                <c:pt idx="7">
                  <c:v>12.55116663561107</c:v>
                </c:pt>
                <c:pt idx="8">
                  <c:v>19.313646010599818</c:v>
                </c:pt>
                <c:pt idx="9">
                  <c:v>25.357708088628705</c:v>
                </c:pt>
                <c:pt idx="10">
                  <c:v>30.56347557184003</c:v>
                </c:pt>
                <c:pt idx="11">
                  <c:v>34.994342115029809</c:v>
                </c:pt>
                <c:pt idx="12">
                  <c:v>38.804230343146727</c:v>
                </c:pt>
                <c:pt idx="13">
                  <c:v>42.150087037999626</c:v>
                </c:pt>
                <c:pt idx="14">
                  <c:v>45.144064732891678</c:v>
                </c:pt>
                <c:pt idx="15">
                  <c:v>47.844698214360562</c:v>
                </c:pt>
                <c:pt idx="16">
                  <c:v>50.269443083352556</c:v>
                </c:pt>
                <c:pt idx="17">
                  <c:v>52.073884783593513</c:v>
                </c:pt>
                <c:pt idx="18">
                  <c:v>53.287704088227265</c:v>
                </c:pt>
                <c:pt idx="19">
                  <c:v>54.134064920420855</c:v>
                </c:pt>
                <c:pt idx="20">
                  <c:v>54.742083652998602</c:v>
                </c:pt>
                <c:pt idx="21">
                  <c:v>55.189404803674343</c:v>
                </c:pt>
                <c:pt idx="22">
                  <c:v>55.524874630685318</c:v>
                </c:pt>
                <c:pt idx="23">
                  <c:v>55.780398413665097</c:v>
                </c:pt>
                <c:pt idx="24">
                  <c:v>55.977496046714265</c:v>
                </c:pt>
                <c:pt idx="25">
                  <c:v>56.131091454767358</c:v>
                </c:pt>
                <c:pt idx="26">
                  <c:v>56.251787126278074</c:v>
                </c:pt>
                <c:pt idx="27">
                  <c:v>56.347275029207424</c:v>
                </c:pt>
                <c:pt idx="28">
                  <c:v>56.423237854906212</c:v>
                </c:pt>
              </c:numCache>
            </c:numRef>
          </c:val>
          <c:smooth val="1"/>
        </c:ser>
        <c:ser>
          <c:idx val="0"/>
          <c:order val="3"/>
          <c:tx>
            <c:strRef>
              <c:f>'Calcs-control4'!$GZ$5</c:f>
              <c:strCache>
                <c:ptCount val="1"/>
                <c:pt idx="0">
                  <c:v>19</c:v>
                </c:pt>
              </c:strCache>
            </c:strRef>
          </c:tx>
          <c:spPr>
            <a:ln>
              <a:solidFill>
                <a:srgbClr val="2161AF"/>
              </a:solidFill>
            </a:ln>
          </c:spPr>
          <c:marker>
            <c:symbol val="none"/>
          </c:marker>
          <c:cat>
            <c:numRef>
              <c:f>'Calcs-control1_comments'!$AR$4:$BT$4</c:f>
              <c:numCache>
                <c:formatCode>General</c:formatCode>
                <c:ptCount val="29"/>
                <c:pt idx="0">
                  <c:v>0</c:v>
                </c:pt>
                <c:pt idx="1">
                  <c:v>2.5</c:v>
                </c:pt>
                <c:pt idx="2">
                  <c:v>5</c:v>
                </c:pt>
                <c:pt idx="3">
                  <c:v>7.5</c:v>
                </c:pt>
                <c:pt idx="4">
                  <c:v>10</c:v>
                </c:pt>
                <c:pt idx="5">
                  <c:v>12.5</c:v>
                </c:pt>
                <c:pt idx="6">
                  <c:v>15</c:v>
                </c:pt>
                <c:pt idx="7">
                  <c:v>17.5</c:v>
                </c:pt>
                <c:pt idx="8">
                  <c:v>20</c:v>
                </c:pt>
                <c:pt idx="9">
                  <c:v>22.5</c:v>
                </c:pt>
                <c:pt idx="10">
                  <c:v>25</c:v>
                </c:pt>
                <c:pt idx="11">
                  <c:v>27.5</c:v>
                </c:pt>
                <c:pt idx="12">
                  <c:v>30</c:v>
                </c:pt>
                <c:pt idx="13">
                  <c:v>32.5</c:v>
                </c:pt>
                <c:pt idx="14">
                  <c:v>35</c:v>
                </c:pt>
                <c:pt idx="15">
                  <c:v>37.5</c:v>
                </c:pt>
                <c:pt idx="16">
                  <c:v>40</c:v>
                </c:pt>
                <c:pt idx="17">
                  <c:v>42.5</c:v>
                </c:pt>
                <c:pt idx="18">
                  <c:v>45</c:v>
                </c:pt>
                <c:pt idx="19">
                  <c:v>47.5</c:v>
                </c:pt>
                <c:pt idx="20">
                  <c:v>50</c:v>
                </c:pt>
                <c:pt idx="21">
                  <c:v>52.5</c:v>
                </c:pt>
                <c:pt idx="22">
                  <c:v>55</c:v>
                </c:pt>
                <c:pt idx="23">
                  <c:v>57.5</c:v>
                </c:pt>
                <c:pt idx="24">
                  <c:v>60</c:v>
                </c:pt>
                <c:pt idx="25">
                  <c:v>62.5</c:v>
                </c:pt>
                <c:pt idx="26">
                  <c:v>65</c:v>
                </c:pt>
                <c:pt idx="27">
                  <c:v>67.5</c:v>
                </c:pt>
                <c:pt idx="28">
                  <c:v>70</c:v>
                </c:pt>
              </c:numCache>
            </c:numRef>
          </c:cat>
          <c:val>
            <c:numRef>
              <c:f>'Calcs-control4'!$HA$1:$IC$1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5884160"/>
        <c:axId val="135894144"/>
      </c:lineChart>
      <c:catAx>
        <c:axId val="135884160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135894144"/>
        <c:crosses val="autoZero"/>
        <c:auto val="0"/>
        <c:lblAlgn val="ctr"/>
        <c:lblOffset val="100"/>
        <c:tickLblSkip val="2"/>
        <c:noMultiLvlLbl val="0"/>
      </c:catAx>
      <c:valAx>
        <c:axId val="135894144"/>
        <c:scaling>
          <c:orientation val="minMax"/>
          <c:max val="115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Equilibrium ROS (m/min)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35884160"/>
        <c:crosses val="autoZero"/>
        <c:crossBetween val="midCat"/>
        <c:majorUnit val="10"/>
      </c:valAx>
      <c:spPr>
        <a:noFill/>
        <a:ln w="25400">
          <a:noFill/>
        </a:ln>
      </c:spPr>
    </c:plotArea>
    <c:plotVisOnly val="1"/>
    <c:dispBlanksAs val="gap"/>
    <c:showDLblsOverMax val="0"/>
  </c:chart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rotection>
    <c:chartObject val="0"/>
    <c:data val="0"/>
    <c:formatting val="0"/>
    <c:selection val="0"/>
    <c:userInterface val="0"/>
  </c:protection>
  <c:chart>
    <c:title>
      <c:tx>
        <c:rich>
          <a:bodyPr/>
          <a:lstStyle/>
          <a:p>
            <a:pPr>
              <a:defRPr sz="1200"/>
            </a:pPr>
            <a:r>
              <a:rPr lang="en-CA" sz="1200" b="1" i="0" u="none" strike="noStrike" baseline="0"/>
              <a:t>FBP Graphing Tool (FBPGraph): </a:t>
            </a:r>
            <a:r>
              <a:rPr lang="en-CA" sz="1200" b="1" i="0" u="sng" strike="noStrike" baseline="0"/>
              <a:t>ISI vs HFI</a:t>
            </a:r>
            <a:endParaRPr lang="en-CA" sz="1200" baseline="0"/>
          </a:p>
        </c:rich>
      </c:tx>
      <c:layout>
        <c:manualLayout>
          <c:xMode val="edge"/>
          <c:yMode val="edge"/>
          <c:x val="9.3911362631246803E-2"/>
          <c:y val="3.0278885222044402E-2"/>
        </c:manualLayout>
      </c:layout>
      <c:overlay val="0"/>
      <c:spPr>
        <a:solidFill>
          <a:schemeClr val="bg1">
            <a:lumMod val="95000"/>
          </a:schemeClr>
        </a:solidFill>
        <a:ln>
          <a:solidFill>
            <a:schemeClr val="tx1"/>
          </a:solidFill>
        </a:ln>
      </c:spPr>
    </c:title>
    <c:autoTitleDeleted val="0"/>
    <c:plotArea>
      <c:layout>
        <c:manualLayout>
          <c:layoutTarget val="inner"/>
          <c:xMode val="edge"/>
          <c:yMode val="edge"/>
          <c:x val="8.3135667297520047E-2"/>
          <c:y val="7.0151170314676298E-2"/>
          <c:w val="0.88732955129367264"/>
          <c:h val="0.67012646868460657"/>
        </c:manualLayout>
      </c:layout>
      <c:lineChart>
        <c:grouping val="standard"/>
        <c:varyColors val="0"/>
        <c:ser>
          <c:idx val="3"/>
          <c:order val="0"/>
          <c:tx>
            <c:strRef>
              <c:f>'Calcs-control1_comments'!$IF$5</c:f>
              <c:strCache>
                <c:ptCount val="1"/>
                <c:pt idx="0">
                  <c:v>3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none"/>
          </c:marker>
          <c:cat>
            <c:numRef>
              <c:f>'Calcs-control1_comments'!$AR$4:$BT$4</c:f>
              <c:numCache>
                <c:formatCode>General</c:formatCode>
                <c:ptCount val="29"/>
                <c:pt idx="0">
                  <c:v>0</c:v>
                </c:pt>
                <c:pt idx="1">
                  <c:v>2.5</c:v>
                </c:pt>
                <c:pt idx="2">
                  <c:v>5</c:v>
                </c:pt>
                <c:pt idx="3">
                  <c:v>7.5</c:v>
                </c:pt>
                <c:pt idx="4">
                  <c:v>10</c:v>
                </c:pt>
                <c:pt idx="5">
                  <c:v>12.5</c:v>
                </c:pt>
                <c:pt idx="6">
                  <c:v>15</c:v>
                </c:pt>
                <c:pt idx="7">
                  <c:v>17.5</c:v>
                </c:pt>
                <c:pt idx="8">
                  <c:v>20</c:v>
                </c:pt>
                <c:pt idx="9">
                  <c:v>22.5</c:v>
                </c:pt>
                <c:pt idx="10">
                  <c:v>25</c:v>
                </c:pt>
                <c:pt idx="11">
                  <c:v>27.5</c:v>
                </c:pt>
                <c:pt idx="12">
                  <c:v>30</c:v>
                </c:pt>
                <c:pt idx="13">
                  <c:v>32.5</c:v>
                </c:pt>
                <c:pt idx="14">
                  <c:v>35</c:v>
                </c:pt>
                <c:pt idx="15">
                  <c:v>37.5</c:v>
                </c:pt>
                <c:pt idx="16">
                  <c:v>40</c:v>
                </c:pt>
                <c:pt idx="17">
                  <c:v>42.5</c:v>
                </c:pt>
                <c:pt idx="18">
                  <c:v>45</c:v>
                </c:pt>
                <c:pt idx="19">
                  <c:v>47.5</c:v>
                </c:pt>
                <c:pt idx="20">
                  <c:v>50</c:v>
                </c:pt>
                <c:pt idx="21">
                  <c:v>52.5</c:v>
                </c:pt>
                <c:pt idx="22">
                  <c:v>55</c:v>
                </c:pt>
                <c:pt idx="23">
                  <c:v>57.5</c:v>
                </c:pt>
                <c:pt idx="24">
                  <c:v>60</c:v>
                </c:pt>
                <c:pt idx="25">
                  <c:v>62.5</c:v>
                </c:pt>
                <c:pt idx="26">
                  <c:v>65</c:v>
                </c:pt>
                <c:pt idx="27">
                  <c:v>67.5</c:v>
                </c:pt>
                <c:pt idx="28">
                  <c:v>70</c:v>
                </c:pt>
              </c:numCache>
            </c:numRef>
          </c:cat>
          <c:val>
            <c:numRef>
              <c:f>'Calcs-control1_comments'!$IG$1:$JI$1</c:f>
              <c:numCache>
                <c:formatCode>General</c:formatCode>
                <c:ptCount val="29"/>
                <c:pt idx="0">
                  <c:v>462.4848581954322</c:v>
                </c:pt>
                <c:pt idx="1">
                  <c:v>646.80316390578162</c:v>
                </c:pt>
                <c:pt idx="2">
                  <c:v>899.66911598379204</c:v>
                </c:pt>
                <c:pt idx="3">
                  <c:v>1243.7831652141069</c:v>
                </c:pt>
                <c:pt idx="4">
                  <c:v>1707.8268118284593</c:v>
                </c:pt>
                <c:pt idx="5">
                  <c:v>2327.2125364860231</c:v>
                </c:pt>
                <c:pt idx="6">
                  <c:v>3144.4594795525527</c:v>
                </c:pt>
                <c:pt idx="7">
                  <c:v>4747.0433878940867</c:v>
                </c:pt>
                <c:pt idx="8">
                  <c:v>7506.1013747874595</c:v>
                </c:pt>
                <c:pt idx="9">
                  <c:v>10891.354552587547</c:v>
                </c:pt>
                <c:pt idx="10">
                  <c:v>14849.86693458937</c:v>
                </c:pt>
                <c:pt idx="11">
                  <c:v>19386.479583612327</c:v>
                </c:pt>
                <c:pt idx="12">
                  <c:v>24565.784575309877</c:v>
                </c:pt>
                <c:pt idx="13">
                  <c:v>30449.646868576314</c:v>
                </c:pt>
                <c:pt idx="14">
                  <c:v>37030.599287286488</c:v>
                </c:pt>
                <c:pt idx="15">
                  <c:v>44204.152786079198</c:v>
                </c:pt>
                <c:pt idx="16">
                  <c:v>51774.135453079456</c:v>
                </c:pt>
                <c:pt idx="17">
                  <c:v>58187.155506588359</c:v>
                </c:pt>
                <c:pt idx="18">
                  <c:v>62920.605588858394</c:v>
                </c:pt>
                <c:pt idx="19">
                  <c:v>66442.032494445739</c:v>
                </c:pt>
                <c:pt idx="20">
                  <c:v>69093.744604524734</c:v>
                </c:pt>
                <c:pt idx="21">
                  <c:v>71114.477936275056</c:v>
                </c:pt>
                <c:pt idx="22">
                  <c:v>72671.139153587603</c:v>
                </c:pt>
                <c:pt idx="23">
                  <c:v>73881.704726660944</c:v>
                </c:pt>
                <c:pt idx="24">
                  <c:v>74830.765390367989</c:v>
                </c:pt>
                <c:pt idx="25">
                  <c:v>75579.898874721868</c:v>
                </c:pt>
                <c:pt idx="26">
                  <c:v>76174.596813814191</c:v>
                </c:pt>
                <c:pt idx="27">
                  <c:v>76648.932319836924</c:v>
                </c:pt>
                <c:pt idx="28">
                  <c:v>77028.746096459639</c:v>
                </c:pt>
              </c:numCache>
            </c:numRef>
          </c:val>
          <c:smooth val="1"/>
        </c:ser>
        <c:ser>
          <c:idx val="5"/>
          <c:order val="1"/>
          <c:tx>
            <c:strRef>
              <c:f>'Calcs-control2'!$IF$5</c:f>
              <c:strCache>
                <c:ptCount val="1"/>
                <c:pt idx="0">
                  <c:v>16</c:v>
                </c:pt>
              </c:strCache>
            </c:strRef>
          </c:tx>
          <c:spPr>
            <a:ln>
              <a:solidFill>
                <a:srgbClr val="AC0000"/>
              </a:solidFill>
            </a:ln>
          </c:spPr>
          <c:marker>
            <c:symbol val="none"/>
          </c:marker>
          <c:cat>
            <c:numRef>
              <c:f>'Calcs-control1_comments'!$AR$4:$BT$4</c:f>
              <c:numCache>
                <c:formatCode>General</c:formatCode>
                <c:ptCount val="29"/>
                <c:pt idx="0">
                  <c:v>0</c:v>
                </c:pt>
                <c:pt idx="1">
                  <c:v>2.5</c:v>
                </c:pt>
                <c:pt idx="2">
                  <c:v>5</c:v>
                </c:pt>
                <c:pt idx="3">
                  <c:v>7.5</c:v>
                </c:pt>
                <c:pt idx="4">
                  <c:v>10</c:v>
                </c:pt>
                <c:pt idx="5">
                  <c:v>12.5</c:v>
                </c:pt>
                <c:pt idx="6">
                  <c:v>15</c:v>
                </c:pt>
                <c:pt idx="7">
                  <c:v>17.5</c:v>
                </c:pt>
                <c:pt idx="8">
                  <c:v>20</c:v>
                </c:pt>
                <c:pt idx="9">
                  <c:v>22.5</c:v>
                </c:pt>
                <c:pt idx="10">
                  <c:v>25</c:v>
                </c:pt>
                <c:pt idx="11">
                  <c:v>27.5</c:v>
                </c:pt>
                <c:pt idx="12">
                  <c:v>30</c:v>
                </c:pt>
                <c:pt idx="13">
                  <c:v>32.5</c:v>
                </c:pt>
                <c:pt idx="14">
                  <c:v>35</c:v>
                </c:pt>
                <c:pt idx="15">
                  <c:v>37.5</c:v>
                </c:pt>
                <c:pt idx="16">
                  <c:v>40</c:v>
                </c:pt>
                <c:pt idx="17">
                  <c:v>42.5</c:v>
                </c:pt>
                <c:pt idx="18">
                  <c:v>45</c:v>
                </c:pt>
                <c:pt idx="19">
                  <c:v>47.5</c:v>
                </c:pt>
                <c:pt idx="20">
                  <c:v>50</c:v>
                </c:pt>
                <c:pt idx="21">
                  <c:v>52.5</c:v>
                </c:pt>
                <c:pt idx="22">
                  <c:v>55</c:v>
                </c:pt>
                <c:pt idx="23">
                  <c:v>57.5</c:v>
                </c:pt>
                <c:pt idx="24">
                  <c:v>60</c:v>
                </c:pt>
                <c:pt idx="25">
                  <c:v>62.5</c:v>
                </c:pt>
                <c:pt idx="26">
                  <c:v>65</c:v>
                </c:pt>
                <c:pt idx="27">
                  <c:v>67.5</c:v>
                </c:pt>
                <c:pt idx="28">
                  <c:v>70</c:v>
                </c:pt>
              </c:numCache>
            </c:numRef>
          </c:cat>
          <c:val>
            <c:numRef>
              <c:f>'Calcs-control2'!$IG$1:$JI$1</c:f>
              <c:numCache>
                <c:formatCode>General</c:formatCode>
                <c:ptCount val="29"/>
                <c:pt idx="0">
                  <c:v>1454.2199681027976</c:v>
                </c:pt>
                <c:pt idx="1">
                  <c:v>1734.1317058104773</c:v>
                </c:pt>
                <c:pt idx="2">
                  <c:v>2064.3568648024525</c:v>
                </c:pt>
                <c:pt idx="3">
                  <c:v>2472.0060577489689</c:v>
                </c:pt>
                <c:pt idx="4">
                  <c:v>3061.2170653131734</c:v>
                </c:pt>
                <c:pt idx="5">
                  <c:v>3765.2167483946641</c:v>
                </c:pt>
                <c:pt idx="6">
                  <c:v>4594.7082082611378</c:v>
                </c:pt>
                <c:pt idx="7">
                  <c:v>5558.3055253647763</c:v>
                </c:pt>
                <c:pt idx="8">
                  <c:v>6662.4749037927695</c:v>
                </c:pt>
                <c:pt idx="9">
                  <c:v>7911.9101875346669</c:v>
                </c:pt>
                <c:pt idx="10">
                  <c:v>9310.1023152042344</c:v>
                </c:pt>
                <c:pt idx="11">
                  <c:v>10859.655327315373</c:v>
                </c:pt>
                <c:pt idx="12">
                  <c:v>12561.881482446537</c:v>
                </c:pt>
                <c:pt idx="13">
                  <c:v>14415.446798078134</c:v>
                </c:pt>
                <c:pt idx="14">
                  <c:v>16414.242921123325</c:v>
                </c:pt>
                <c:pt idx="15">
                  <c:v>18545.01340760438</c:v>
                </c:pt>
                <c:pt idx="16">
                  <c:v>20785.380844016716</c:v>
                </c:pt>
                <c:pt idx="17">
                  <c:v>22710.933016598508</c:v>
                </c:pt>
                <c:pt idx="18">
                  <c:v>24167.101343325478</c:v>
                </c:pt>
                <c:pt idx="19">
                  <c:v>25279.065748544846</c:v>
                </c:pt>
                <c:pt idx="20">
                  <c:v>26137.32241114568</c:v>
                </c:pt>
                <c:pt idx="21">
                  <c:v>26805.926418730407</c:v>
                </c:pt>
                <c:pt idx="22">
                  <c:v>27330.902098688475</c:v>
                </c:pt>
                <c:pt idx="23">
                  <c:v>27745.834086242128</c:v>
                </c:pt>
                <c:pt idx="24">
                  <c:v>28075.596370646508</c:v>
                </c:pt>
                <c:pt idx="25">
                  <c:v>28338.865699968101</c:v>
                </c:pt>
                <c:pt idx="26">
                  <c:v>28549.839398238495</c:v>
                </c:pt>
                <c:pt idx="27">
                  <c:v>28719.427663355506</c:v>
                </c:pt>
                <c:pt idx="28">
                  <c:v>28856.094320734788</c:v>
                </c:pt>
              </c:numCache>
            </c:numRef>
          </c:val>
          <c:smooth val="1"/>
        </c:ser>
        <c:ser>
          <c:idx val="9"/>
          <c:order val="2"/>
          <c:tx>
            <c:strRef>
              <c:f>'Calcs-control3'!$IF$5</c:f>
              <c:strCache>
                <c:ptCount val="1"/>
                <c:pt idx="0">
                  <c:v>6</c:v>
                </c:pt>
              </c:strCache>
            </c:strRef>
          </c:tx>
          <c:spPr>
            <a:ln>
              <a:solidFill>
                <a:srgbClr val="3AB131"/>
              </a:solidFill>
              <a:prstDash val="solid"/>
            </a:ln>
            <a:effectLst/>
          </c:spPr>
          <c:marker>
            <c:symbol val="none"/>
          </c:marker>
          <c:cat>
            <c:numRef>
              <c:f>'Calcs-control1_comments'!$AR$4:$BT$4</c:f>
              <c:numCache>
                <c:formatCode>General</c:formatCode>
                <c:ptCount val="29"/>
                <c:pt idx="0">
                  <c:v>0</c:v>
                </c:pt>
                <c:pt idx="1">
                  <c:v>2.5</c:v>
                </c:pt>
                <c:pt idx="2">
                  <c:v>5</c:v>
                </c:pt>
                <c:pt idx="3">
                  <c:v>7.5</c:v>
                </c:pt>
                <c:pt idx="4">
                  <c:v>10</c:v>
                </c:pt>
                <c:pt idx="5">
                  <c:v>12.5</c:v>
                </c:pt>
                <c:pt idx="6">
                  <c:v>15</c:v>
                </c:pt>
                <c:pt idx="7">
                  <c:v>17.5</c:v>
                </c:pt>
                <c:pt idx="8">
                  <c:v>20</c:v>
                </c:pt>
                <c:pt idx="9">
                  <c:v>22.5</c:v>
                </c:pt>
                <c:pt idx="10">
                  <c:v>25</c:v>
                </c:pt>
                <c:pt idx="11">
                  <c:v>27.5</c:v>
                </c:pt>
                <c:pt idx="12">
                  <c:v>30</c:v>
                </c:pt>
                <c:pt idx="13">
                  <c:v>32.5</c:v>
                </c:pt>
                <c:pt idx="14">
                  <c:v>35</c:v>
                </c:pt>
                <c:pt idx="15">
                  <c:v>37.5</c:v>
                </c:pt>
                <c:pt idx="16">
                  <c:v>40</c:v>
                </c:pt>
                <c:pt idx="17">
                  <c:v>42.5</c:v>
                </c:pt>
                <c:pt idx="18">
                  <c:v>45</c:v>
                </c:pt>
                <c:pt idx="19">
                  <c:v>47.5</c:v>
                </c:pt>
                <c:pt idx="20">
                  <c:v>50</c:v>
                </c:pt>
                <c:pt idx="21">
                  <c:v>52.5</c:v>
                </c:pt>
                <c:pt idx="22">
                  <c:v>55</c:v>
                </c:pt>
                <c:pt idx="23">
                  <c:v>57.5</c:v>
                </c:pt>
                <c:pt idx="24">
                  <c:v>60</c:v>
                </c:pt>
                <c:pt idx="25">
                  <c:v>62.5</c:v>
                </c:pt>
                <c:pt idx="26">
                  <c:v>65</c:v>
                </c:pt>
                <c:pt idx="27">
                  <c:v>67.5</c:v>
                </c:pt>
                <c:pt idx="28">
                  <c:v>70</c:v>
                </c:pt>
              </c:numCache>
            </c:numRef>
          </c:cat>
          <c:val>
            <c:numRef>
              <c:f>'Calcs-control3'!$IG$1:$JI$1</c:f>
              <c:numCache>
                <c:formatCode>General</c:formatCode>
                <c:ptCount val="29"/>
                <c:pt idx="0">
                  <c:v>447.8290682045432</c:v>
                </c:pt>
                <c:pt idx="1">
                  <c:v>606.82910209317379</c:v>
                </c:pt>
                <c:pt idx="2">
                  <c:v>814.83139927922127</c:v>
                </c:pt>
                <c:pt idx="3">
                  <c:v>1083.152187339175</c:v>
                </c:pt>
                <c:pt idx="4">
                  <c:v>1423.8894113554295</c:v>
                </c:pt>
                <c:pt idx="5">
                  <c:v>1849.0481194717247</c:v>
                </c:pt>
                <c:pt idx="6">
                  <c:v>2369.2295927343434</c:v>
                </c:pt>
                <c:pt idx="7">
                  <c:v>7265.4705491547429</c:v>
                </c:pt>
                <c:pt idx="8">
                  <c:v>13611.423313244588</c:v>
                </c:pt>
                <c:pt idx="9">
                  <c:v>20265.579036519201</c:v>
                </c:pt>
                <c:pt idx="10">
                  <c:v>26424.892798841101</c:v>
                </c:pt>
                <c:pt idx="11">
                  <c:v>31729.306760273557</c:v>
                </c:pt>
                <c:pt idx="12">
                  <c:v>36173.055556448788</c:v>
                </c:pt>
                <c:pt idx="13">
                  <c:v>39913.656273874039</c:v>
                </c:pt>
                <c:pt idx="14">
                  <c:v>43123.403494370148</c:v>
                </c:pt>
                <c:pt idx="15">
                  <c:v>45924.409411840061</c:v>
                </c:pt>
                <c:pt idx="16">
                  <c:v>48382.027118745653</c:v>
                </c:pt>
                <c:pt idx="17">
                  <c:v>50185.242194588718</c:v>
                </c:pt>
                <c:pt idx="18">
                  <c:v>51388.838337101748</c:v>
                </c:pt>
                <c:pt idx="19">
                  <c:v>52224.387045726937</c:v>
                </c:pt>
                <c:pt idx="20">
                  <c:v>52822.994589716458</c:v>
                </c:pt>
                <c:pt idx="21">
                  <c:v>53262.585861240666</c:v>
                </c:pt>
                <c:pt idx="22">
                  <c:v>53591.83522265088</c:v>
                </c:pt>
                <c:pt idx="23">
                  <c:v>53842.386808023082</c:v>
                </c:pt>
                <c:pt idx="24">
                  <c:v>54035.514551430591</c:v>
                </c:pt>
                <c:pt idx="25">
                  <c:v>54185.936560560724</c:v>
                </c:pt>
                <c:pt idx="26">
                  <c:v>54304.090242408231</c:v>
                </c:pt>
                <c:pt idx="27">
                  <c:v>54397.537229188303</c:v>
                </c:pt>
                <c:pt idx="28">
                  <c:v>54471.857777446523</c:v>
                </c:pt>
              </c:numCache>
            </c:numRef>
          </c:val>
          <c:smooth val="1"/>
        </c:ser>
        <c:ser>
          <c:idx val="0"/>
          <c:order val="3"/>
          <c:tx>
            <c:strRef>
              <c:f>'Calcs-control4'!$IF$5</c:f>
              <c:strCache>
                <c:ptCount val="1"/>
                <c:pt idx="0">
                  <c:v>19</c:v>
                </c:pt>
              </c:strCache>
            </c:strRef>
          </c:tx>
          <c:spPr>
            <a:ln>
              <a:solidFill>
                <a:srgbClr val="2161AF"/>
              </a:solidFill>
            </a:ln>
          </c:spPr>
          <c:marker>
            <c:symbol val="none"/>
          </c:marker>
          <c:cat>
            <c:numRef>
              <c:f>'Calcs-control1_comments'!$AR$4:$BT$4</c:f>
              <c:numCache>
                <c:formatCode>General</c:formatCode>
                <c:ptCount val="29"/>
                <c:pt idx="0">
                  <c:v>0</c:v>
                </c:pt>
                <c:pt idx="1">
                  <c:v>2.5</c:v>
                </c:pt>
                <c:pt idx="2">
                  <c:v>5</c:v>
                </c:pt>
                <c:pt idx="3">
                  <c:v>7.5</c:v>
                </c:pt>
                <c:pt idx="4">
                  <c:v>10</c:v>
                </c:pt>
                <c:pt idx="5">
                  <c:v>12.5</c:v>
                </c:pt>
                <c:pt idx="6">
                  <c:v>15</c:v>
                </c:pt>
                <c:pt idx="7">
                  <c:v>17.5</c:v>
                </c:pt>
                <c:pt idx="8">
                  <c:v>20</c:v>
                </c:pt>
                <c:pt idx="9">
                  <c:v>22.5</c:v>
                </c:pt>
                <c:pt idx="10">
                  <c:v>25</c:v>
                </c:pt>
                <c:pt idx="11">
                  <c:v>27.5</c:v>
                </c:pt>
                <c:pt idx="12">
                  <c:v>30</c:v>
                </c:pt>
                <c:pt idx="13">
                  <c:v>32.5</c:v>
                </c:pt>
                <c:pt idx="14">
                  <c:v>35</c:v>
                </c:pt>
                <c:pt idx="15">
                  <c:v>37.5</c:v>
                </c:pt>
                <c:pt idx="16">
                  <c:v>40</c:v>
                </c:pt>
                <c:pt idx="17">
                  <c:v>42.5</c:v>
                </c:pt>
                <c:pt idx="18">
                  <c:v>45</c:v>
                </c:pt>
                <c:pt idx="19">
                  <c:v>47.5</c:v>
                </c:pt>
                <c:pt idx="20">
                  <c:v>50</c:v>
                </c:pt>
                <c:pt idx="21">
                  <c:v>52.5</c:v>
                </c:pt>
                <c:pt idx="22">
                  <c:v>55</c:v>
                </c:pt>
                <c:pt idx="23">
                  <c:v>57.5</c:v>
                </c:pt>
                <c:pt idx="24">
                  <c:v>60</c:v>
                </c:pt>
                <c:pt idx="25">
                  <c:v>62.5</c:v>
                </c:pt>
                <c:pt idx="26">
                  <c:v>65</c:v>
                </c:pt>
                <c:pt idx="27">
                  <c:v>67.5</c:v>
                </c:pt>
                <c:pt idx="28">
                  <c:v>70</c:v>
                </c:pt>
              </c:numCache>
            </c:numRef>
          </c:cat>
          <c:val>
            <c:numRef>
              <c:f>'Calcs-control4'!$IG$1:$JI$1</c:f>
              <c:numCache>
                <c:formatCode>General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808704"/>
        <c:axId val="136818688"/>
      </c:lineChart>
      <c:catAx>
        <c:axId val="13680870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136818688"/>
        <c:crosses val="autoZero"/>
        <c:auto val="1"/>
        <c:lblAlgn val="ctr"/>
        <c:lblOffset val="100"/>
        <c:tickLblSkip val="2"/>
        <c:noMultiLvlLbl val="0"/>
      </c:catAx>
      <c:valAx>
        <c:axId val="136818688"/>
        <c:scaling>
          <c:orientation val="minMax"/>
          <c:max val="500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100"/>
                </a:pPr>
                <a:r>
                  <a:rPr lang="en-US" sz="1100"/>
                  <a:t>Headfire Intensity (kW/m)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crossAx val="136808704"/>
        <c:crosses val="autoZero"/>
        <c:crossBetween val="midCat"/>
        <c:majorUnit val="2000"/>
      </c:valAx>
      <c:spPr>
        <a:noFill/>
        <a:ln w="25400">
          <a:noFill/>
        </a:ln>
      </c:spPr>
    </c:plotArea>
    <c:plotVisOnly val="1"/>
    <c:dispBlanksAs val="gap"/>
    <c:showDLblsOverMax val="0"/>
  </c:chart>
  <c:userShapes r:id="rId1"/>
</c:chartSpace>
</file>

<file path=xl/chart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Chart5"/>
  <sheetViews>
    <sheetView workbookViewId="0"/>
  </sheetViews>
  <sheetProtection content="1" objects="1"/>
  <pageMargins left="0.7" right="0.7" top="0.75" bottom="0.75" header="0.3" footer="0.3"/>
  <pageSetup orientation="landscape" r:id="rId1"/>
  <drawing r:id="rId2"/>
  <legacyDrawing r:id="rId3"/>
</chartsheet>
</file>

<file path=xl/chartsheets/sheet2.xml><?xml version="1.0" encoding="utf-8"?>
<chartsheet xmlns="http://schemas.openxmlformats.org/spreadsheetml/2006/main" xmlns:r="http://schemas.openxmlformats.org/officeDocument/2006/relationships">
  <sheetPr codeName="Chart6"/>
  <sheetViews>
    <sheetView workbookViewId="0"/>
  </sheetViews>
  <sheetProtection content="1" objects="1"/>
  <pageMargins left="0.7" right="0.7" top="0.75" bottom="0.75" header="0.3" footer="0.3"/>
  <pageSetup orientation="landscape" r:id="rId1"/>
  <drawing r:id="rId2"/>
  <legacyDrawing r:id="rId3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602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0.11878</cdr:x>
      <cdr:y>0.88415</cdr:y>
    </cdr:from>
    <cdr:to>
      <cdr:x>0.20127</cdr:x>
      <cdr:y>0.89141</cdr:y>
    </cdr:to>
    <cdr:sp macro="" textlink="">
      <cdr:nvSpPr>
        <cdr:cNvPr id="8" name="Minus 7"/>
        <cdr:cNvSpPr/>
      </cdr:nvSpPr>
      <cdr:spPr>
        <a:xfrm xmlns:a="http://schemas.openxmlformats.org/drawingml/2006/main">
          <a:off x="1028662" y="5562631"/>
          <a:ext cx="714382" cy="45677"/>
        </a:xfrm>
        <a:prstGeom xmlns:a="http://schemas.openxmlformats.org/drawingml/2006/main" prst="mathMinus">
          <a:avLst/>
        </a:prstGeom>
        <a:solidFill xmlns:a="http://schemas.openxmlformats.org/drawingml/2006/main">
          <a:schemeClr val="tx1"/>
        </a:solidFill>
        <a:ln xmlns:a="http://schemas.openxmlformats.org/drawingml/2006/main">
          <a:solidFill>
            <a:schemeClr val="tx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0.68685</cdr:x>
      <cdr:y>0.8849</cdr:y>
    </cdr:from>
    <cdr:to>
      <cdr:x>0.76934</cdr:x>
      <cdr:y>0.89217</cdr:y>
    </cdr:to>
    <cdr:sp macro="" textlink="">
      <cdr:nvSpPr>
        <cdr:cNvPr id="9" name="Minus 8"/>
        <cdr:cNvSpPr/>
      </cdr:nvSpPr>
      <cdr:spPr>
        <a:xfrm xmlns:a="http://schemas.openxmlformats.org/drawingml/2006/main">
          <a:off x="5948297" y="5567360"/>
          <a:ext cx="714382" cy="45739"/>
        </a:xfrm>
        <a:prstGeom xmlns:a="http://schemas.openxmlformats.org/drawingml/2006/main" prst="mathMinus">
          <a:avLst/>
        </a:prstGeom>
        <a:solidFill xmlns:a="http://schemas.openxmlformats.org/drawingml/2006/main">
          <a:srgbClr val="3471EC"/>
        </a:solidFill>
        <a:ln xmlns:a="http://schemas.openxmlformats.org/drawingml/2006/main" w="25400" cap="flat" cmpd="sng" algn="ctr">
          <a:solidFill>
            <a:srgbClr val="2161AF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0.50593</cdr:x>
      <cdr:y>0.88565</cdr:y>
    </cdr:from>
    <cdr:to>
      <cdr:x>0.58842</cdr:x>
      <cdr:y>0.89292</cdr:y>
    </cdr:to>
    <cdr:sp macro="" textlink="">
      <cdr:nvSpPr>
        <cdr:cNvPr id="10" name="Minus 9"/>
        <cdr:cNvSpPr/>
      </cdr:nvSpPr>
      <cdr:spPr>
        <a:xfrm xmlns:a="http://schemas.openxmlformats.org/drawingml/2006/main">
          <a:off x="4381486" y="5572103"/>
          <a:ext cx="714383" cy="45740"/>
        </a:xfrm>
        <a:prstGeom xmlns:a="http://schemas.openxmlformats.org/drawingml/2006/main" prst="mathMinus">
          <a:avLst/>
        </a:prstGeom>
        <a:solidFill xmlns:a="http://schemas.openxmlformats.org/drawingml/2006/main">
          <a:srgbClr val="45CD15"/>
        </a:solidFill>
        <a:ln xmlns:a="http://schemas.openxmlformats.org/drawingml/2006/main">
          <a:solidFill>
            <a:srgbClr val="3AB13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0.30356</cdr:x>
      <cdr:y>0.88565</cdr:y>
    </cdr:from>
    <cdr:to>
      <cdr:x>0.38605</cdr:x>
      <cdr:y>0.89292</cdr:y>
    </cdr:to>
    <cdr:sp macro="" textlink="">
      <cdr:nvSpPr>
        <cdr:cNvPr id="11" name="Minus 10"/>
        <cdr:cNvSpPr/>
      </cdr:nvSpPr>
      <cdr:spPr>
        <a:xfrm xmlns:a="http://schemas.openxmlformats.org/drawingml/2006/main">
          <a:off x="2628921" y="5572103"/>
          <a:ext cx="714382" cy="45740"/>
        </a:xfrm>
        <a:prstGeom xmlns:a="http://schemas.openxmlformats.org/drawingml/2006/main" prst="mathMinus">
          <a:avLst/>
        </a:prstGeom>
        <a:solidFill xmlns:a="http://schemas.openxmlformats.org/drawingml/2006/main">
          <a:srgbClr val="C00000"/>
        </a:solidFill>
        <a:ln xmlns:a="http://schemas.openxmlformats.org/drawingml/2006/main">
          <a:solidFill>
            <a:srgbClr val="AC0000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0.00055</cdr:x>
      <cdr:y>0.91446</cdr:y>
    </cdr:from>
    <cdr:to>
      <cdr:x>0.1031</cdr:x>
      <cdr:y>0.93685</cdr:y>
    </cdr:to>
    <cdr:sp macro="" textlink="">
      <cdr:nvSpPr>
        <cdr:cNvPr id="13" name="TextBox 2"/>
        <cdr:cNvSpPr txBox="1"/>
      </cdr:nvSpPr>
      <cdr:spPr>
        <a:xfrm xmlns:a="http://schemas.openxmlformats.org/drawingml/2006/main">
          <a:off x="4763" y="5753352"/>
          <a:ext cx="888107" cy="1408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en-CA" sz="900"/>
            <a:t>FBP Fuel Type</a:t>
          </a:r>
          <a:r>
            <a:rPr lang="en-CA" sz="900" baseline="0"/>
            <a:t> (FT):</a:t>
          </a:r>
          <a:endParaRPr lang="en-CA" sz="900"/>
        </a:p>
      </cdr:txBody>
    </cdr:sp>
  </cdr:relSizeAnchor>
  <cdr:relSizeAnchor xmlns:cdr="http://schemas.openxmlformats.org/drawingml/2006/chartDrawing">
    <cdr:from>
      <cdr:x>0.01375</cdr:x>
      <cdr:y>0.9455</cdr:y>
    </cdr:from>
    <cdr:to>
      <cdr:x>0.10233</cdr:x>
      <cdr:y>0.99243</cdr:y>
    </cdr:to>
    <cdr:sp macro="" textlink="">
      <cdr:nvSpPr>
        <cdr:cNvPr id="14" name="TextBox 1"/>
        <cdr:cNvSpPr txBox="1"/>
      </cdr:nvSpPr>
      <cdr:spPr>
        <a:xfrm xmlns:a="http://schemas.openxmlformats.org/drawingml/2006/main">
          <a:off x="119078" y="5948627"/>
          <a:ext cx="767123" cy="2952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>
          <a:noAutofit/>
        </a:bodyPr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en-CA" sz="900"/>
            <a:t>FT Modifier (M):</a:t>
          </a:r>
        </a:p>
        <a:p xmlns:a="http://schemas.openxmlformats.org/drawingml/2006/main">
          <a:r>
            <a:rPr lang="en-CA" sz="900"/>
            <a:t>(if applicable)</a:t>
          </a:r>
        </a:p>
      </cdr:txBody>
    </cdr:sp>
  </cdr:relSizeAnchor>
  <cdr:relSizeAnchor xmlns:cdr="http://schemas.openxmlformats.org/drawingml/2006/chartDrawing">
    <cdr:from>
      <cdr:x>0.27716</cdr:x>
      <cdr:y>0.91363</cdr:y>
    </cdr:from>
    <cdr:to>
      <cdr:x>0.29334</cdr:x>
      <cdr:y>0.96933</cdr:y>
    </cdr:to>
    <cdr:grpSp>
      <cdr:nvGrpSpPr>
        <cdr:cNvPr id="15" name="Group 14"/>
        <cdr:cNvGrpSpPr/>
      </cdr:nvGrpSpPr>
      <cdr:grpSpPr>
        <a:xfrm xmlns:a="http://schemas.openxmlformats.org/drawingml/2006/main">
          <a:off x="2402354" y="5752237"/>
          <a:ext cx="140244" cy="350689"/>
          <a:chOff x="2362164" y="9501"/>
          <a:chExt cx="140125" cy="350407"/>
        </a:xfrm>
      </cdr:grpSpPr>
      <cdr:sp macro="" textlink="">
        <cdr:nvSpPr>
          <cdr:cNvPr id="22" name="TextBox 1"/>
          <cdr:cNvSpPr txBox="1"/>
        </cdr:nvSpPr>
        <cdr:spPr>
          <a:xfrm xmlns:a="http://schemas.openxmlformats.org/drawingml/2006/main">
            <a:off x="2362164" y="9501"/>
            <a:ext cx="140125" cy="140866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900" baseline="0"/>
              <a:t>FT:</a:t>
            </a:r>
            <a:endParaRPr lang="en-CA" sz="900"/>
          </a:p>
        </cdr:txBody>
      </cdr:sp>
      <cdr:sp macro="" textlink="">
        <cdr:nvSpPr>
          <cdr:cNvPr id="23" name="TextBox 1"/>
          <cdr:cNvSpPr txBox="1"/>
        </cdr:nvSpPr>
        <cdr:spPr>
          <a:xfrm xmlns:a="http://schemas.openxmlformats.org/drawingml/2006/main">
            <a:off x="2362164" y="219042"/>
            <a:ext cx="129548" cy="140866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900" baseline="0"/>
              <a:t>M:</a:t>
            </a:r>
            <a:endParaRPr lang="en-CA" sz="900"/>
          </a:p>
        </cdr:txBody>
      </cdr:sp>
    </cdr:grpSp>
  </cdr:relSizeAnchor>
  <cdr:relSizeAnchor xmlns:cdr="http://schemas.openxmlformats.org/drawingml/2006/chartDrawing">
    <cdr:from>
      <cdr:x>0.47403</cdr:x>
      <cdr:y>0.91212</cdr:y>
    </cdr:from>
    <cdr:to>
      <cdr:x>0.49022</cdr:x>
      <cdr:y>0.96782</cdr:y>
    </cdr:to>
    <cdr:grpSp>
      <cdr:nvGrpSpPr>
        <cdr:cNvPr id="16" name="Group 15"/>
        <cdr:cNvGrpSpPr/>
      </cdr:nvGrpSpPr>
      <cdr:grpSpPr>
        <a:xfrm xmlns:a="http://schemas.openxmlformats.org/drawingml/2006/main">
          <a:off x="4108774" y="5742730"/>
          <a:ext cx="140330" cy="350689"/>
          <a:chOff x="3981454" y="0"/>
          <a:chExt cx="140212" cy="350469"/>
        </a:xfrm>
      </cdr:grpSpPr>
      <cdr:sp macro="" textlink="">
        <cdr:nvSpPr>
          <cdr:cNvPr id="20" name="TextBox 1"/>
          <cdr:cNvSpPr txBox="1"/>
        </cdr:nvSpPr>
        <cdr:spPr>
          <a:xfrm xmlns:a="http://schemas.openxmlformats.org/drawingml/2006/main">
            <a:off x="3981454" y="0"/>
            <a:ext cx="140212" cy="140891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900" baseline="0"/>
              <a:t>FT:</a:t>
            </a:r>
            <a:endParaRPr lang="en-CA" sz="900"/>
          </a:p>
        </cdr:txBody>
      </cdr:sp>
      <cdr:sp macro="" textlink="">
        <cdr:nvSpPr>
          <cdr:cNvPr id="21" name="TextBox 1"/>
          <cdr:cNvSpPr txBox="1"/>
        </cdr:nvSpPr>
        <cdr:spPr>
          <a:xfrm xmlns:a="http://schemas.openxmlformats.org/drawingml/2006/main">
            <a:off x="3981454" y="209578"/>
            <a:ext cx="129629" cy="140891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900" baseline="0"/>
              <a:t>M:</a:t>
            </a:r>
            <a:endParaRPr lang="en-CA" sz="900"/>
          </a:p>
        </cdr:txBody>
      </cdr:sp>
    </cdr:grpSp>
  </cdr:relSizeAnchor>
  <cdr:relSizeAnchor xmlns:cdr="http://schemas.openxmlformats.org/drawingml/2006/chartDrawing">
    <cdr:from>
      <cdr:x>0.661</cdr:x>
      <cdr:y>0.91437</cdr:y>
    </cdr:from>
    <cdr:to>
      <cdr:x>0.67719</cdr:x>
      <cdr:y>0.97007</cdr:y>
    </cdr:to>
    <cdr:grpSp>
      <cdr:nvGrpSpPr>
        <cdr:cNvPr id="17" name="Group 16"/>
        <cdr:cNvGrpSpPr/>
      </cdr:nvGrpSpPr>
      <cdr:grpSpPr>
        <a:xfrm xmlns:a="http://schemas.openxmlformats.org/drawingml/2006/main">
          <a:off x="5729383" y="5756896"/>
          <a:ext cx="140331" cy="350689"/>
          <a:chOff x="5695918" y="19001"/>
          <a:chExt cx="140125" cy="350407"/>
        </a:xfrm>
      </cdr:grpSpPr>
      <cdr:sp macro="" textlink="">
        <cdr:nvSpPr>
          <cdr:cNvPr id="18" name="TextBox 1"/>
          <cdr:cNvSpPr txBox="1"/>
        </cdr:nvSpPr>
        <cdr:spPr>
          <a:xfrm xmlns:a="http://schemas.openxmlformats.org/drawingml/2006/main">
            <a:off x="5695919" y="19001"/>
            <a:ext cx="140124" cy="140866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900" baseline="0"/>
              <a:t>FT:</a:t>
            </a:r>
            <a:endParaRPr lang="en-CA" sz="900"/>
          </a:p>
        </cdr:txBody>
      </cdr:sp>
      <cdr:sp macro="" textlink="">
        <cdr:nvSpPr>
          <cdr:cNvPr id="19" name="TextBox 1"/>
          <cdr:cNvSpPr txBox="1"/>
        </cdr:nvSpPr>
        <cdr:spPr>
          <a:xfrm xmlns:a="http://schemas.openxmlformats.org/drawingml/2006/main">
            <a:off x="5695918" y="228542"/>
            <a:ext cx="129547" cy="140866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900" baseline="0"/>
              <a:t>M:</a:t>
            </a:r>
            <a:endParaRPr lang="en-CA" sz="900"/>
          </a:p>
        </cdr:txBody>
      </cdr:sp>
    </cdr:grpSp>
  </cdr:relSizeAnchor>
  <cdr:relSizeAnchor xmlns:cdr="http://schemas.openxmlformats.org/drawingml/2006/chartDrawing">
    <cdr:from>
      <cdr:x>0.10779</cdr:x>
      <cdr:y>0.97498</cdr:y>
    </cdr:from>
    <cdr:to>
      <cdr:x>0.2071</cdr:x>
      <cdr:y>0.99488</cdr:y>
    </cdr:to>
    <cdr:sp macro="" textlink="">
      <cdr:nvSpPr>
        <cdr:cNvPr id="25" name="TextBox 2"/>
        <cdr:cNvSpPr txBox="1"/>
      </cdr:nvSpPr>
      <cdr:spPr>
        <a:xfrm xmlns:a="http://schemas.openxmlformats.org/drawingml/2006/main">
          <a:off x="933450" y="6134100"/>
          <a:ext cx="860044" cy="1252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CA" sz="800"/>
            <a:t>%Con, %cur,  or %DF</a:t>
          </a:r>
        </a:p>
      </cdr:txBody>
    </cdr:sp>
  </cdr:relSizeAnchor>
  <cdr:relSizeAnchor xmlns:cdr="http://schemas.openxmlformats.org/drawingml/2006/chartDrawing">
    <cdr:from>
      <cdr:x>0.32006</cdr:x>
      <cdr:y>0.97649</cdr:y>
    </cdr:from>
    <cdr:to>
      <cdr:x>0.36385</cdr:x>
      <cdr:y>0.9964</cdr:y>
    </cdr:to>
    <cdr:sp macro="" textlink="">
      <cdr:nvSpPr>
        <cdr:cNvPr id="27" name="TextBox 2"/>
        <cdr:cNvSpPr txBox="1"/>
      </cdr:nvSpPr>
      <cdr:spPr>
        <a:xfrm xmlns:a="http://schemas.openxmlformats.org/drawingml/2006/main">
          <a:off x="2771775" y="6143625"/>
          <a:ext cx="379271" cy="1252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CA" sz="800"/>
            <a:t>%C, c, DF</a:t>
          </a:r>
        </a:p>
      </cdr:txBody>
    </cdr:sp>
  </cdr:relSizeAnchor>
  <cdr:relSizeAnchor xmlns:cdr="http://schemas.openxmlformats.org/drawingml/2006/chartDrawing">
    <cdr:from>
      <cdr:x>0.53673</cdr:x>
      <cdr:y>0.97649</cdr:y>
    </cdr:from>
    <cdr:to>
      <cdr:x>0.58052</cdr:x>
      <cdr:y>0.9964</cdr:y>
    </cdr:to>
    <cdr:sp macro="" textlink="">
      <cdr:nvSpPr>
        <cdr:cNvPr id="28" name="TextBox 2"/>
        <cdr:cNvSpPr txBox="1"/>
      </cdr:nvSpPr>
      <cdr:spPr>
        <a:xfrm xmlns:a="http://schemas.openxmlformats.org/drawingml/2006/main">
          <a:off x="4648208" y="6143600"/>
          <a:ext cx="379231" cy="1252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CA" sz="800"/>
            <a:t>%C, c, DF</a:t>
          </a:r>
        </a:p>
      </cdr:txBody>
    </cdr:sp>
  </cdr:relSizeAnchor>
  <cdr:relSizeAnchor xmlns:cdr="http://schemas.openxmlformats.org/drawingml/2006/chartDrawing">
    <cdr:from>
      <cdr:x>0.7281</cdr:x>
      <cdr:y>0.97649</cdr:y>
    </cdr:from>
    <cdr:to>
      <cdr:x>0.7719</cdr:x>
      <cdr:y>0.9964</cdr:y>
    </cdr:to>
    <cdr:sp macro="" textlink="">
      <cdr:nvSpPr>
        <cdr:cNvPr id="29" name="TextBox 2"/>
        <cdr:cNvSpPr txBox="1"/>
      </cdr:nvSpPr>
      <cdr:spPr>
        <a:xfrm xmlns:a="http://schemas.openxmlformats.org/drawingml/2006/main">
          <a:off x="6305550" y="6143625"/>
          <a:ext cx="379271" cy="1252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CA" sz="800"/>
            <a:t>%C, c, DF</a:t>
          </a:r>
        </a:p>
      </cdr:txBody>
    </cdr:sp>
  </cdr:relSizeAnchor>
  <cdr:relSizeAnchor xmlns:cdr="http://schemas.openxmlformats.org/drawingml/2006/chartDrawing">
    <cdr:from>
      <cdr:x>0.79024</cdr:x>
      <cdr:y>0.84862</cdr:y>
    </cdr:from>
    <cdr:to>
      <cdr:x>0.85788</cdr:x>
      <cdr:y>0.99466</cdr:y>
    </cdr:to>
    <cdr:grpSp>
      <cdr:nvGrpSpPr>
        <cdr:cNvPr id="30" name="Group 29"/>
        <cdr:cNvGrpSpPr/>
      </cdr:nvGrpSpPr>
      <cdr:grpSpPr>
        <a:xfrm xmlns:a="http://schemas.openxmlformats.org/drawingml/2006/main">
          <a:off x="6849603" y="5342933"/>
          <a:ext cx="586286" cy="919471"/>
          <a:chOff x="6996084" y="5339073"/>
          <a:chExt cx="585773" cy="918852"/>
        </a:xfrm>
      </cdr:grpSpPr>
      <cdr:sp macro="" textlink="">
        <cdr:nvSpPr>
          <cdr:cNvPr id="12" name="TextBox 11"/>
          <cdr:cNvSpPr txBox="1"/>
        </cdr:nvSpPr>
        <cdr:spPr>
          <a:xfrm xmlns:a="http://schemas.openxmlformats.org/drawingml/2006/main">
            <a:off x="7172315" y="5339073"/>
            <a:ext cx="409542" cy="28072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vertOverflow="clip" wrap="none" rtlCol="0"/>
          <a:lstStyle xmlns:a="http://schemas.openxmlformats.org/drawingml/2006/main"/>
          <a:p xmlns:a="http://schemas.openxmlformats.org/drawingml/2006/main">
            <a:r>
              <a:rPr lang="en-CA" sz="1100"/>
              <a:t>BUI:</a:t>
            </a:r>
          </a:p>
        </cdr:txBody>
      </cdr:sp>
      <cdr:sp macro="" textlink="">
        <cdr:nvSpPr>
          <cdr:cNvPr id="24" name="TextBox 1"/>
          <cdr:cNvSpPr txBox="1"/>
        </cdr:nvSpPr>
        <cdr:spPr>
          <a:xfrm xmlns:a="http://schemas.openxmlformats.org/drawingml/2006/main">
            <a:off x="6996084" y="5562626"/>
            <a:ext cx="557199" cy="276200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C6</a:t>
            </a:r>
            <a:r>
              <a:rPr lang="en-CA" sz="1100" baseline="0"/>
              <a:t> CBH:</a:t>
            </a:r>
          </a:p>
        </cdr:txBody>
      </cdr:sp>
      <cdr:sp macro="" textlink="">
        <cdr:nvSpPr>
          <cdr:cNvPr id="26" name="TextBox 1"/>
          <cdr:cNvSpPr txBox="1"/>
        </cdr:nvSpPr>
        <cdr:spPr>
          <a:xfrm xmlns:a="http://schemas.openxmlformats.org/drawingml/2006/main">
            <a:off x="7143737" y="5782185"/>
            <a:ext cx="409543" cy="475740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FMC:</a:t>
            </a:r>
          </a:p>
          <a:p xmlns:a="http://schemas.openxmlformats.org/drawingml/2006/main">
            <a:r>
              <a:rPr lang="en-CA" sz="1100"/>
              <a:t>(C6)</a:t>
            </a:r>
          </a:p>
        </cdr:txBody>
      </cdr:sp>
    </cdr:grpSp>
  </cdr:relSizeAnchor>
  <cdr:relSizeAnchor xmlns:cdr="http://schemas.openxmlformats.org/drawingml/2006/chartDrawing">
    <cdr:from>
      <cdr:x>0.96842</cdr:x>
      <cdr:y>0.88339</cdr:y>
    </cdr:from>
    <cdr:to>
      <cdr:x>0.99702</cdr:x>
      <cdr:y>0.9606</cdr:y>
    </cdr:to>
    <cdr:grpSp>
      <cdr:nvGrpSpPr>
        <cdr:cNvPr id="31" name="Group 30"/>
        <cdr:cNvGrpSpPr/>
      </cdr:nvGrpSpPr>
      <cdr:grpSpPr>
        <a:xfrm xmlns:a="http://schemas.openxmlformats.org/drawingml/2006/main">
          <a:off x="8394022" y="5561846"/>
          <a:ext cx="247898" cy="486116"/>
          <a:chOff x="277115" y="0"/>
          <a:chExt cx="308658" cy="485775"/>
        </a:xfrm>
      </cdr:grpSpPr>
      <cdr:sp macro="" textlink="">
        <cdr:nvSpPr>
          <cdr:cNvPr id="32" name="TextBox 2"/>
          <cdr:cNvSpPr txBox="1"/>
        </cdr:nvSpPr>
        <cdr:spPr>
          <a:xfrm xmlns:a="http://schemas.openxmlformats.org/drawingml/2006/main">
            <a:off x="277115" y="0"/>
            <a:ext cx="308658" cy="28072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m</a:t>
            </a:r>
          </a:p>
        </cdr:txBody>
      </cdr:sp>
      <cdr:sp macro="" textlink="">
        <cdr:nvSpPr>
          <cdr:cNvPr id="33" name="TextBox 1"/>
          <cdr:cNvSpPr txBox="1"/>
        </cdr:nvSpPr>
        <cdr:spPr>
          <a:xfrm xmlns:a="http://schemas.openxmlformats.org/drawingml/2006/main">
            <a:off x="288986" y="223553"/>
            <a:ext cx="268213" cy="26222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 baseline="0"/>
              <a:t>%</a:t>
            </a:r>
          </a:p>
        </cdr:txBody>
      </cdr:sp>
    </cdr:grpSp>
  </cdr:relSizeAnchor>
  <cdr:relSizeAnchor xmlns:cdr="http://schemas.openxmlformats.org/drawingml/2006/chartDrawing">
    <cdr:from>
      <cdr:x>0</cdr:x>
      <cdr:y>0.84266</cdr:y>
    </cdr:from>
    <cdr:to>
      <cdr:x>1</cdr:x>
      <cdr:y>0.84266</cdr:y>
    </cdr:to>
    <cdr:cxnSp macro="">
      <cdr:nvCxnSpPr>
        <cdr:cNvPr id="3" name="Straight Connector 2"/>
        <cdr:cNvCxnSpPr/>
      </cdr:nvCxnSpPr>
      <cdr:spPr>
        <a:xfrm xmlns:a="http://schemas.openxmlformats.org/drawingml/2006/main">
          <a:off x="0" y="5305425"/>
          <a:ext cx="8667750" cy="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bg1">
              <a:lumMod val="50000"/>
            </a:schemeClr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602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0.12538</cdr:x>
      <cdr:y>0.8902</cdr:y>
    </cdr:from>
    <cdr:to>
      <cdr:x>0.20787</cdr:x>
      <cdr:y>0.89746</cdr:y>
    </cdr:to>
    <cdr:sp macro="" textlink="">
      <cdr:nvSpPr>
        <cdr:cNvPr id="8" name="Minus 7"/>
        <cdr:cNvSpPr/>
      </cdr:nvSpPr>
      <cdr:spPr>
        <a:xfrm xmlns:a="http://schemas.openxmlformats.org/drawingml/2006/main">
          <a:off x="1085838" y="5600718"/>
          <a:ext cx="714383" cy="45677"/>
        </a:xfrm>
        <a:prstGeom xmlns:a="http://schemas.openxmlformats.org/drawingml/2006/main" prst="mathMinus">
          <a:avLst/>
        </a:prstGeom>
        <a:solidFill xmlns:a="http://schemas.openxmlformats.org/drawingml/2006/main">
          <a:schemeClr val="tx1"/>
        </a:solidFill>
        <a:ln xmlns:a="http://schemas.openxmlformats.org/drawingml/2006/main">
          <a:solidFill>
            <a:schemeClr val="tx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0.67751</cdr:x>
      <cdr:y>0.88868</cdr:y>
    </cdr:from>
    <cdr:to>
      <cdr:x>0.76</cdr:x>
      <cdr:y>0.89595</cdr:y>
    </cdr:to>
    <cdr:sp macro="" textlink="">
      <cdr:nvSpPr>
        <cdr:cNvPr id="9" name="Minus 8"/>
        <cdr:cNvSpPr/>
      </cdr:nvSpPr>
      <cdr:spPr>
        <a:xfrm xmlns:a="http://schemas.openxmlformats.org/drawingml/2006/main">
          <a:off x="5867411" y="5591166"/>
          <a:ext cx="714383" cy="45739"/>
        </a:xfrm>
        <a:prstGeom xmlns:a="http://schemas.openxmlformats.org/drawingml/2006/main" prst="mathMinus">
          <a:avLst/>
        </a:prstGeom>
        <a:solidFill xmlns:a="http://schemas.openxmlformats.org/drawingml/2006/main">
          <a:srgbClr val="2161AF"/>
        </a:solidFill>
        <a:ln xmlns:a="http://schemas.openxmlformats.org/drawingml/2006/main" w="25400" cap="flat" cmpd="sng" algn="ctr">
          <a:solidFill>
            <a:srgbClr val="3471EC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0.49163</cdr:x>
      <cdr:y>0.88868</cdr:y>
    </cdr:from>
    <cdr:to>
      <cdr:x>0.57412</cdr:x>
      <cdr:y>0.89595</cdr:y>
    </cdr:to>
    <cdr:sp macro="" textlink="">
      <cdr:nvSpPr>
        <cdr:cNvPr id="10" name="Minus 9"/>
        <cdr:cNvSpPr/>
      </cdr:nvSpPr>
      <cdr:spPr>
        <a:xfrm xmlns:a="http://schemas.openxmlformats.org/drawingml/2006/main">
          <a:off x="4257659" y="5591170"/>
          <a:ext cx="714383" cy="45739"/>
        </a:xfrm>
        <a:prstGeom xmlns:a="http://schemas.openxmlformats.org/drawingml/2006/main" prst="mathMinus">
          <a:avLst/>
        </a:prstGeom>
        <a:solidFill xmlns:a="http://schemas.openxmlformats.org/drawingml/2006/main">
          <a:srgbClr val="3AB131"/>
        </a:solidFill>
        <a:ln xmlns:a="http://schemas.openxmlformats.org/drawingml/2006/main">
          <a:solidFill>
            <a:srgbClr val="45CD15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0.30686</cdr:x>
      <cdr:y>0.88868</cdr:y>
    </cdr:from>
    <cdr:to>
      <cdr:x>0.38935</cdr:x>
      <cdr:y>0.89595</cdr:y>
    </cdr:to>
    <cdr:sp macro="" textlink="">
      <cdr:nvSpPr>
        <cdr:cNvPr id="11" name="Minus 10"/>
        <cdr:cNvSpPr/>
      </cdr:nvSpPr>
      <cdr:spPr>
        <a:xfrm xmlns:a="http://schemas.openxmlformats.org/drawingml/2006/main">
          <a:off x="2657461" y="5591157"/>
          <a:ext cx="714384" cy="45739"/>
        </a:xfrm>
        <a:prstGeom xmlns:a="http://schemas.openxmlformats.org/drawingml/2006/main" prst="mathMinus">
          <a:avLst/>
        </a:prstGeom>
        <a:solidFill xmlns:a="http://schemas.openxmlformats.org/drawingml/2006/main">
          <a:srgbClr val="AC0000"/>
        </a:solidFill>
        <a:ln xmlns:a="http://schemas.openxmlformats.org/drawingml/2006/main">
          <a:solidFill>
            <a:srgbClr val="C00000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0.0022</cdr:x>
      <cdr:y>0.91673</cdr:y>
    </cdr:from>
    <cdr:to>
      <cdr:x>0.10475</cdr:x>
      <cdr:y>0.93912</cdr:y>
    </cdr:to>
    <cdr:sp macro="" textlink="">
      <cdr:nvSpPr>
        <cdr:cNvPr id="15" name="TextBox 14"/>
        <cdr:cNvSpPr txBox="1"/>
      </cdr:nvSpPr>
      <cdr:spPr>
        <a:xfrm xmlns:a="http://schemas.openxmlformats.org/drawingml/2006/main">
          <a:off x="19053" y="5767619"/>
          <a:ext cx="888106" cy="1408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lIns="0" tIns="0" rIns="0" bIns="0" rtlCol="0">
          <a:spAutoFit/>
        </a:bodyPr>
        <a:lstStyle xmlns:a="http://schemas.openxmlformats.org/drawingml/2006/main"/>
        <a:p xmlns:a="http://schemas.openxmlformats.org/drawingml/2006/main">
          <a:r>
            <a:rPr lang="en-CA" sz="900"/>
            <a:t>FBP Fuel Type</a:t>
          </a:r>
          <a:r>
            <a:rPr lang="en-CA" sz="900" baseline="0"/>
            <a:t> (FT):</a:t>
          </a:r>
          <a:endParaRPr lang="en-CA" sz="900"/>
        </a:p>
      </cdr:txBody>
    </cdr:sp>
  </cdr:relSizeAnchor>
  <cdr:relSizeAnchor xmlns:cdr="http://schemas.openxmlformats.org/drawingml/2006/chartDrawing">
    <cdr:from>
      <cdr:x>0.0132</cdr:x>
      <cdr:y>0.95227</cdr:y>
    </cdr:from>
    <cdr:to>
      <cdr:x>0.10178</cdr:x>
      <cdr:y>0.9992</cdr:y>
    </cdr:to>
    <cdr:sp macro="" textlink="">
      <cdr:nvSpPr>
        <cdr:cNvPr id="16" name="TextBox 1"/>
        <cdr:cNvSpPr txBox="1"/>
      </cdr:nvSpPr>
      <cdr:spPr>
        <a:xfrm xmlns:a="http://schemas.openxmlformats.org/drawingml/2006/main">
          <a:off x="114315" y="5991219"/>
          <a:ext cx="767123" cy="2952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>
          <a:noAutofit/>
        </a:bodyPr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en-CA" sz="900"/>
            <a:t>FT Modifier (M):</a:t>
          </a:r>
        </a:p>
        <a:p xmlns:a="http://schemas.openxmlformats.org/drawingml/2006/main">
          <a:r>
            <a:rPr lang="en-CA" sz="900"/>
            <a:t>(if applicable)</a:t>
          </a:r>
        </a:p>
      </cdr:txBody>
    </cdr:sp>
  </cdr:relSizeAnchor>
  <cdr:relSizeAnchor xmlns:cdr="http://schemas.openxmlformats.org/drawingml/2006/chartDrawing">
    <cdr:from>
      <cdr:x>0.27496</cdr:x>
      <cdr:y>0.91745</cdr:y>
    </cdr:from>
    <cdr:to>
      <cdr:x>0.29115</cdr:x>
      <cdr:y>0.93984</cdr:y>
    </cdr:to>
    <cdr:sp macro="" textlink="">
      <cdr:nvSpPr>
        <cdr:cNvPr id="17" name="TextBox 1"/>
        <cdr:cNvSpPr txBox="1"/>
      </cdr:nvSpPr>
      <cdr:spPr>
        <a:xfrm xmlns:a="http://schemas.openxmlformats.org/drawingml/2006/main">
          <a:off x="2381217" y="5772149"/>
          <a:ext cx="140209" cy="1408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CA" sz="900" baseline="0"/>
            <a:t>FT:</a:t>
          </a:r>
          <a:endParaRPr lang="en-CA" sz="900"/>
        </a:p>
      </cdr:txBody>
    </cdr:sp>
  </cdr:relSizeAnchor>
  <cdr:relSizeAnchor xmlns:cdr="http://schemas.openxmlformats.org/drawingml/2006/chartDrawing">
    <cdr:from>
      <cdr:x>0.27496</cdr:x>
      <cdr:y>0.95076</cdr:y>
    </cdr:from>
    <cdr:to>
      <cdr:x>0.28993</cdr:x>
      <cdr:y>0.97315</cdr:y>
    </cdr:to>
    <cdr:sp macro="" textlink="">
      <cdr:nvSpPr>
        <cdr:cNvPr id="18" name="TextBox 1"/>
        <cdr:cNvSpPr txBox="1"/>
      </cdr:nvSpPr>
      <cdr:spPr>
        <a:xfrm xmlns:a="http://schemas.openxmlformats.org/drawingml/2006/main">
          <a:off x="2381217" y="5981708"/>
          <a:ext cx="129626" cy="1408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CA" sz="900" baseline="0"/>
            <a:t>M:</a:t>
          </a:r>
          <a:endParaRPr lang="en-CA" sz="900"/>
        </a:p>
      </cdr:txBody>
    </cdr:sp>
  </cdr:relSizeAnchor>
  <cdr:relSizeAnchor xmlns:cdr="http://schemas.openxmlformats.org/drawingml/2006/chartDrawing">
    <cdr:from>
      <cdr:x>0.46194</cdr:x>
      <cdr:y>0.91594</cdr:y>
    </cdr:from>
    <cdr:to>
      <cdr:x>0.47812</cdr:x>
      <cdr:y>0.97163</cdr:y>
    </cdr:to>
    <cdr:grpSp>
      <cdr:nvGrpSpPr>
        <cdr:cNvPr id="20" name="Group 19"/>
        <cdr:cNvGrpSpPr/>
      </cdr:nvGrpSpPr>
      <cdr:grpSpPr>
        <a:xfrm xmlns:a="http://schemas.openxmlformats.org/drawingml/2006/main">
          <a:off x="4003980" y="5766781"/>
          <a:ext cx="140245" cy="350626"/>
          <a:chOff x="0" y="0"/>
          <a:chExt cx="140167" cy="350422"/>
        </a:xfrm>
      </cdr:grpSpPr>
      <cdr:sp macro="" textlink="">
        <cdr:nvSpPr>
          <cdr:cNvPr id="21" name="TextBox 1"/>
          <cdr:cNvSpPr txBox="1"/>
        </cdr:nvSpPr>
        <cdr:spPr>
          <a:xfrm xmlns:a="http://schemas.openxmlformats.org/drawingml/2006/main">
            <a:off x="0" y="0"/>
            <a:ext cx="140167" cy="14087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r>
              <a:rPr lang="en-CA" sz="900" baseline="0"/>
              <a:t>FT:</a:t>
            </a:r>
            <a:endParaRPr lang="en-CA" sz="900"/>
          </a:p>
        </cdr:txBody>
      </cdr:sp>
      <cdr:sp macro="" textlink="">
        <cdr:nvSpPr>
          <cdr:cNvPr id="22" name="TextBox 1"/>
          <cdr:cNvSpPr txBox="1"/>
        </cdr:nvSpPr>
        <cdr:spPr>
          <a:xfrm xmlns:a="http://schemas.openxmlformats.org/drawingml/2006/main">
            <a:off x="0" y="209550"/>
            <a:ext cx="129587" cy="14087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r>
              <a:rPr lang="en-CA" sz="900" baseline="0"/>
              <a:t>M:</a:t>
            </a:r>
            <a:endParaRPr lang="en-CA" sz="900"/>
          </a:p>
        </cdr:txBody>
      </cdr:sp>
    </cdr:grpSp>
  </cdr:relSizeAnchor>
  <cdr:relSizeAnchor xmlns:cdr="http://schemas.openxmlformats.org/drawingml/2006/chartDrawing">
    <cdr:from>
      <cdr:x>0.64671</cdr:x>
      <cdr:y>0.91745</cdr:y>
    </cdr:from>
    <cdr:to>
      <cdr:x>0.6629</cdr:x>
      <cdr:y>0.97315</cdr:y>
    </cdr:to>
    <cdr:grpSp>
      <cdr:nvGrpSpPr>
        <cdr:cNvPr id="23" name="Group 22"/>
        <cdr:cNvGrpSpPr/>
      </cdr:nvGrpSpPr>
      <cdr:grpSpPr>
        <a:xfrm xmlns:a="http://schemas.openxmlformats.org/drawingml/2006/main">
          <a:off x="5605521" y="5776288"/>
          <a:ext cx="140330" cy="350689"/>
          <a:chOff x="0" y="0"/>
          <a:chExt cx="140167" cy="350422"/>
        </a:xfrm>
      </cdr:grpSpPr>
      <cdr:sp macro="" textlink="">
        <cdr:nvSpPr>
          <cdr:cNvPr id="24" name="TextBox 1"/>
          <cdr:cNvSpPr txBox="1"/>
        </cdr:nvSpPr>
        <cdr:spPr>
          <a:xfrm xmlns:a="http://schemas.openxmlformats.org/drawingml/2006/main">
            <a:off x="0" y="0"/>
            <a:ext cx="140167" cy="14087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r>
              <a:rPr lang="en-CA" sz="900" baseline="0"/>
              <a:t>FT:</a:t>
            </a:r>
            <a:endParaRPr lang="en-CA" sz="900"/>
          </a:p>
        </cdr:txBody>
      </cdr:sp>
      <cdr:sp macro="" textlink="">
        <cdr:nvSpPr>
          <cdr:cNvPr id="25" name="TextBox 1"/>
          <cdr:cNvSpPr txBox="1"/>
        </cdr:nvSpPr>
        <cdr:spPr>
          <a:xfrm xmlns:a="http://schemas.openxmlformats.org/drawingml/2006/main">
            <a:off x="0" y="209550"/>
            <a:ext cx="129587" cy="14087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r>
              <a:rPr lang="en-CA" sz="900" baseline="0"/>
              <a:t>M:</a:t>
            </a:r>
            <a:endParaRPr lang="en-CA" sz="900"/>
          </a:p>
        </cdr:txBody>
      </cdr:sp>
    </cdr:grpSp>
  </cdr:relSizeAnchor>
  <cdr:relSizeAnchor xmlns:cdr="http://schemas.openxmlformats.org/drawingml/2006/chartDrawing">
    <cdr:from>
      <cdr:x>0.11109</cdr:x>
      <cdr:y>0.97952</cdr:y>
    </cdr:from>
    <cdr:to>
      <cdr:x>0.21039</cdr:x>
      <cdr:y>0.99943</cdr:y>
    </cdr:to>
    <cdr:sp macro="" textlink="">
      <cdr:nvSpPr>
        <cdr:cNvPr id="28" name="TextBox 2"/>
        <cdr:cNvSpPr txBox="1"/>
      </cdr:nvSpPr>
      <cdr:spPr>
        <a:xfrm xmlns:a="http://schemas.openxmlformats.org/drawingml/2006/main">
          <a:off x="962025" y="6162675"/>
          <a:ext cx="860044" cy="1252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en-CA" sz="800"/>
            <a:t>%Con, %cur,  or %DF</a:t>
          </a:r>
        </a:p>
      </cdr:txBody>
    </cdr:sp>
  </cdr:relSizeAnchor>
  <cdr:relSizeAnchor xmlns:cdr="http://schemas.openxmlformats.org/drawingml/2006/chartDrawing">
    <cdr:from>
      <cdr:x>0.31016</cdr:x>
      <cdr:y>0.9801</cdr:y>
    </cdr:from>
    <cdr:to>
      <cdr:x>0.35395</cdr:x>
      <cdr:y>1</cdr:y>
    </cdr:to>
    <cdr:sp macro="" textlink="">
      <cdr:nvSpPr>
        <cdr:cNvPr id="29" name="TextBox 2"/>
        <cdr:cNvSpPr txBox="1"/>
      </cdr:nvSpPr>
      <cdr:spPr>
        <a:xfrm xmlns:a="http://schemas.openxmlformats.org/drawingml/2006/main">
          <a:off x="2686057" y="6166312"/>
          <a:ext cx="379231" cy="12520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en-CA" sz="800"/>
            <a:t>%C, c, DF</a:t>
          </a:r>
        </a:p>
      </cdr:txBody>
    </cdr:sp>
  </cdr:relSizeAnchor>
  <cdr:relSizeAnchor xmlns:cdr="http://schemas.openxmlformats.org/drawingml/2006/chartDrawing">
    <cdr:from>
      <cdr:x>0.49493</cdr:x>
      <cdr:y>0.9801</cdr:y>
    </cdr:from>
    <cdr:to>
      <cdr:x>0.53873</cdr:x>
      <cdr:y>1</cdr:y>
    </cdr:to>
    <cdr:sp macro="" textlink="">
      <cdr:nvSpPr>
        <cdr:cNvPr id="30" name="TextBox 2"/>
        <cdr:cNvSpPr txBox="1"/>
      </cdr:nvSpPr>
      <cdr:spPr>
        <a:xfrm xmlns:a="http://schemas.openxmlformats.org/drawingml/2006/main">
          <a:off x="4286208" y="6166312"/>
          <a:ext cx="379318" cy="12520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en-CA" sz="800"/>
            <a:t>%C, c, DF</a:t>
          </a:r>
        </a:p>
      </cdr:txBody>
    </cdr:sp>
  </cdr:relSizeAnchor>
  <cdr:relSizeAnchor xmlns:cdr="http://schemas.openxmlformats.org/drawingml/2006/chartDrawing">
    <cdr:from>
      <cdr:x>0.67971</cdr:x>
      <cdr:y>0.97952</cdr:y>
    </cdr:from>
    <cdr:to>
      <cdr:x>0.72351</cdr:x>
      <cdr:y>0.99943</cdr:y>
    </cdr:to>
    <cdr:sp macro="" textlink="">
      <cdr:nvSpPr>
        <cdr:cNvPr id="31" name="TextBox 2"/>
        <cdr:cNvSpPr txBox="1"/>
      </cdr:nvSpPr>
      <cdr:spPr>
        <a:xfrm xmlns:a="http://schemas.openxmlformats.org/drawingml/2006/main">
          <a:off x="5886445" y="6162663"/>
          <a:ext cx="379318" cy="1252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en-CA" sz="800"/>
            <a:t>%C, c, DF</a:t>
          </a:r>
        </a:p>
      </cdr:txBody>
    </cdr:sp>
  </cdr:relSizeAnchor>
  <cdr:relSizeAnchor xmlns:cdr="http://schemas.openxmlformats.org/drawingml/2006/chartDrawing">
    <cdr:from>
      <cdr:x>0.80179</cdr:x>
      <cdr:y>0.84936</cdr:y>
    </cdr:from>
    <cdr:to>
      <cdr:x>0.84908</cdr:x>
      <cdr:y>0.89398</cdr:y>
    </cdr:to>
    <cdr:sp macro="" textlink="">
      <cdr:nvSpPr>
        <cdr:cNvPr id="12" name="TextBox 11"/>
        <cdr:cNvSpPr txBox="1"/>
      </cdr:nvSpPr>
      <cdr:spPr>
        <a:xfrm xmlns:a="http://schemas.openxmlformats.org/drawingml/2006/main">
          <a:off x="6943691" y="5343750"/>
          <a:ext cx="409542" cy="2807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CA" sz="1100"/>
            <a:t>BUI:</a:t>
          </a:r>
        </a:p>
      </cdr:txBody>
    </cdr:sp>
  </cdr:relSizeAnchor>
  <cdr:relSizeAnchor xmlns:cdr="http://schemas.openxmlformats.org/drawingml/2006/chartDrawing">
    <cdr:from>
      <cdr:x>0.79427</cdr:x>
      <cdr:y>0.95235</cdr:y>
    </cdr:from>
    <cdr:to>
      <cdr:x>0.99523</cdr:x>
      <cdr:y>0.99748</cdr:y>
    </cdr:to>
    <cdr:grpSp>
      <cdr:nvGrpSpPr>
        <cdr:cNvPr id="32" name="Group 31"/>
        <cdr:cNvGrpSpPr/>
      </cdr:nvGrpSpPr>
      <cdr:grpSpPr>
        <a:xfrm xmlns:a="http://schemas.openxmlformats.org/drawingml/2006/main">
          <a:off x="6884534" y="5996019"/>
          <a:ext cx="1741871" cy="284140"/>
          <a:chOff x="6881802" y="5915025"/>
          <a:chExt cx="1740328" cy="283906"/>
        </a:xfrm>
      </cdr:grpSpPr>
      <cdr:sp macro="" textlink="">
        <cdr:nvSpPr>
          <cdr:cNvPr id="27" name="TextBox 1"/>
          <cdr:cNvSpPr txBox="1"/>
        </cdr:nvSpPr>
        <cdr:spPr>
          <a:xfrm xmlns:a="http://schemas.openxmlformats.org/drawingml/2006/main">
            <a:off x="6881802" y="5918197"/>
            <a:ext cx="409541" cy="280734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   GFL:</a:t>
            </a:r>
          </a:p>
        </cdr:txBody>
      </cdr:sp>
      <cdr:sp macro="" textlink="">
        <cdr:nvSpPr>
          <cdr:cNvPr id="26" name="TextBox 1"/>
          <cdr:cNvSpPr txBox="1"/>
        </cdr:nvSpPr>
        <cdr:spPr>
          <a:xfrm xmlns:a="http://schemas.openxmlformats.org/drawingml/2006/main">
            <a:off x="8212589" y="5915025"/>
            <a:ext cx="409541" cy="280734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  t/ha</a:t>
            </a:r>
          </a:p>
        </cdr:txBody>
      </cdr:sp>
    </cdr:grpSp>
  </cdr:relSizeAnchor>
  <cdr:relSizeAnchor xmlns:cdr="http://schemas.openxmlformats.org/drawingml/2006/chartDrawing">
    <cdr:from>
      <cdr:x>0.79612</cdr:x>
      <cdr:y>0.88414</cdr:y>
    </cdr:from>
    <cdr:to>
      <cdr:x>0.99152</cdr:x>
      <cdr:y>0.92927</cdr:y>
    </cdr:to>
    <cdr:grpSp>
      <cdr:nvGrpSpPr>
        <cdr:cNvPr id="34" name="Group 33"/>
        <cdr:cNvGrpSpPr/>
      </cdr:nvGrpSpPr>
      <cdr:grpSpPr>
        <a:xfrm xmlns:a="http://schemas.openxmlformats.org/drawingml/2006/main">
          <a:off x="6900569" y="5566568"/>
          <a:ext cx="1693678" cy="284139"/>
          <a:chOff x="6918398" y="5353050"/>
          <a:chExt cx="1692203" cy="283894"/>
        </a:xfrm>
      </cdr:grpSpPr>
      <cdr:sp macro="" textlink="">
        <cdr:nvSpPr>
          <cdr:cNvPr id="35" name="TextBox 1"/>
          <cdr:cNvSpPr txBox="1"/>
        </cdr:nvSpPr>
        <cdr:spPr>
          <a:xfrm xmlns:a="http://schemas.openxmlformats.org/drawingml/2006/main">
            <a:off x="6918398" y="5356217"/>
            <a:ext cx="495192" cy="28072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FMC:</a:t>
            </a:r>
          </a:p>
        </cdr:txBody>
      </cdr:sp>
      <cdr:sp macro="" textlink="">
        <cdr:nvSpPr>
          <cdr:cNvPr id="33" name="TextBox 1"/>
          <cdr:cNvSpPr txBox="1"/>
        </cdr:nvSpPr>
        <cdr:spPr>
          <a:xfrm xmlns:a="http://schemas.openxmlformats.org/drawingml/2006/main">
            <a:off x="8286751" y="5353050"/>
            <a:ext cx="323850" cy="280764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 %</a:t>
            </a:r>
          </a:p>
        </cdr:txBody>
      </cdr:sp>
    </cdr:grpSp>
  </cdr:relSizeAnchor>
  <cdr:relSizeAnchor xmlns:cdr="http://schemas.openxmlformats.org/drawingml/2006/chartDrawing">
    <cdr:from>
      <cdr:x>0.78364</cdr:x>
      <cdr:y>0.91821</cdr:y>
    </cdr:from>
    <cdr:to>
      <cdr:x>0.98877</cdr:x>
      <cdr:y>0.96283</cdr:y>
    </cdr:to>
    <cdr:grpSp>
      <cdr:nvGrpSpPr>
        <cdr:cNvPr id="37" name="Group 36"/>
        <cdr:cNvGrpSpPr/>
      </cdr:nvGrpSpPr>
      <cdr:grpSpPr>
        <a:xfrm xmlns:a="http://schemas.openxmlformats.org/drawingml/2006/main">
          <a:off x="6792396" y="5781073"/>
          <a:ext cx="1778015" cy="280929"/>
          <a:chOff x="6786513" y="5776912"/>
          <a:chExt cx="1776462" cy="280741"/>
        </a:xfrm>
      </cdr:grpSpPr>
      <cdr:sp macro="" textlink="">
        <cdr:nvSpPr>
          <cdr:cNvPr id="14" name="TextBox 1"/>
          <cdr:cNvSpPr txBox="1"/>
        </cdr:nvSpPr>
        <cdr:spPr>
          <a:xfrm xmlns:a="http://schemas.openxmlformats.org/drawingml/2006/main">
            <a:off x="6786513" y="5776926"/>
            <a:ext cx="409542" cy="28072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C6 CBH:</a:t>
            </a:r>
          </a:p>
        </cdr:txBody>
      </cdr:sp>
      <cdr:sp macro="" textlink="">
        <cdr:nvSpPr>
          <cdr:cNvPr id="36" name="TextBox 1"/>
          <cdr:cNvSpPr txBox="1"/>
        </cdr:nvSpPr>
        <cdr:spPr>
          <a:xfrm xmlns:a="http://schemas.openxmlformats.org/drawingml/2006/main">
            <a:off x="8274500" y="5776912"/>
            <a:ext cx="288475" cy="28072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m</a:t>
            </a:r>
          </a:p>
        </cdr:txBody>
      </cdr:sp>
    </cdr:grpSp>
  </cdr:relSizeAnchor>
  <cdr:relSizeAnchor xmlns:cdr="http://schemas.openxmlformats.org/drawingml/2006/chartDrawing">
    <cdr:from>
      <cdr:x>0</cdr:x>
      <cdr:y>0.84468</cdr:y>
    </cdr:from>
    <cdr:to>
      <cdr:x>1</cdr:x>
      <cdr:y>0.84468</cdr:y>
    </cdr:to>
    <cdr:cxnSp macro="">
      <cdr:nvCxnSpPr>
        <cdr:cNvPr id="39" name="Straight Connector 38"/>
        <cdr:cNvCxnSpPr/>
      </cdr:nvCxnSpPr>
      <cdr:spPr>
        <a:xfrm xmlns:a="http://schemas.openxmlformats.org/drawingml/2006/main">
          <a:off x="0" y="5318117"/>
          <a:ext cx="8667750" cy="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bg1">
              <a:lumMod val="50000"/>
            </a:schemeClr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28575</xdr:colOff>
      <xdr:row>0</xdr:row>
      <xdr:rowOff>57151</xdr:rowOff>
    </xdr:from>
    <xdr:to>
      <xdr:col>10</xdr:col>
      <xdr:colOff>600075</xdr:colOff>
      <xdr:row>7</xdr:row>
      <xdr:rowOff>58627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57151"/>
          <a:ext cx="1181100" cy="13349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hyperlink" Target="mailto:dperrakis@gmail.com" TargetMode="External"/><Relationship Id="rId1" Type="http://schemas.openxmlformats.org/officeDocument/2006/relationships/hyperlink" Target="mailto:Daniel.Perrakis@gov.bc.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J50"/>
  <sheetViews>
    <sheetView tabSelected="1" workbookViewId="0"/>
  </sheetViews>
  <sheetFormatPr defaultRowHeight="15" x14ac:dyDescent="0.25"/>
  <cols>
    <col min="2" max="2" width="11.7109375" customWidth="1"/>
    <col min="4" max="4" width="18.140625" customWidth="1"/>
  </cols>
  <sheetData>
    <row r="2" spans="1:2" x14ac:dyDescent="0.25">
      <c r="A2" s="2" t="s">
        <v>158</v>
      </c>
    </row>
    <row r="3" spans="1:2" x14ac:dyDescent="0.25">
      <c r="A3" s="28" t="s">
        <v>199</v>
      </c>
    </row>
    <row r="4" spans="1:2" x14ac:dyDescent="0.25">
      <c r="A4" t="s">
        <v>148</v>
      </c>
    </row>
    <row r="5" spans="1:2" x14ac:dyDescent="0.25">
      <c r="A5" t="s">
        <v>55</v>
      </c>
    </row>
    <row r="6" spans="1:2" x14ac:dyDescent="0.25">
      <c r="A6" t="s">
        <v>80</v>
      </c>
      <c r="B6" s="26" t="s">
        <v>52</v>
      </c>
    </row>
    <row r="7" spans="1:2" x14ac:dyDescent="0.25">
      <c r="B7" s="26" t="s">
        <v>81</v>
      </c>
    </row>
    <row r="8" spans="1:2" x14ac:dyDescent="0.25">
      <c r="A8" t="s">
        <v>95</v>
      </c>
      <c r="B8" s="26"/>
    </row>
    <row r="9" spans="1:2" x14ac:dyDescent="0.25">
      <c r="B9" s="26"/>
    </row>
    <row r="10" spans="1:2" x14ac:dyDescent="0.25">
      <c r="A10" s="37"/>
    </row>
    <row r="11" spans="1:2" x14ac:dyDescent="0.25">
      <c r="A11" s="2" t="s">
        <v>147</v>
      </c>
    </row>
    <row r="12" spans="1:2" x14ac:dyDescent="0.25">
      <c r="A12" s="25" t="s">
        <v>149</v>
      </c>
    </row>
    <row r="13" spans="1:2" x14ac:dyDescent="0.25">
      <c r="A13" t="s">
        <v>157</v>
      </c>
    </row>
    <row r="14" spans="1:2" x14ac:dyDescent="0.25">
      <c r="A14" t="s">
        <v>156</v>
      </c>
    </row>
    <row r="16" spans="1:2" x14ac:dyDescent="0.25">
      <c r="A16" s="2" t="s">
        <v>161</v>
      </c>
    </row>
    <row r="17" spans="1:10" x14ac:dyDescent="0.25">
      <c r="A17" t="s">
        <v>85</v>
      </c>
    </row>
    <row r="18" spans="1:10" x14ac:dyDescent="0.25">
      <c r="A18" t="s">
        <v>145</v>
      </c>
    </row>
    <row r="19" spans="1:10" x14ac:dyDescent="0.25">
      <c r="B19" s="29" t="s">
        <v>106</v>
      </c>
      <c r="C19" s="33" t="s">
        <v>60</v>
      </c>
      <c r="D19" s="30" t="s">
        <v>62</v>
      </c>
    </row>
    <row r="20" spans="1:10" x14ac:dyDescent="0.25">
      <c r="B20" s="18" t="s">
        <v>107</v>
      </c>
      <c r="C20" s="33" t="s">
        <v>60</v>
      </c>
      <c r="D20" s="19" t="s">
        <v>63</v>
      </c>
    </row>
    <row r="21" spans="1:10" x14ac:dyDescent="0.25">
      <c r="B21" s="18" t="s">
        <v>108</v>
      </c>
      <c r="C21" s="34" t="s">
        <v>60</v>
      </c>
      <c r="D21" s="19" t="s">
        <v>64</v>
      </c>
    </row>
    <row r="22" spans="1:10" x14ac:dyDescent="0.25">
      <c r="B22" s="3" t="s">
        <v>146</v>
      </c>
    </row>
    <row r="23" spans="1:10" x14ac:dyDescent="0.25">
      <c r="B23" s="3"/>
    </row>
    <row r="24" spans="1:10" x14ac:dyDescent="0.25">
      <c r="A24" t="s">
        <v>196</v>
      </c>
    </row>
    <row r="25" spans="1:10" x14ac:dyDescent="0.25">
      <c r="A25" t="s">
        <v>197</v>
      </c>
    </row>
    <row r="26" spans="1:10" x14ac:dyDescent="0.25">
      <c r="A26" t="s">
        <v>198</v>
      </c>
    </row>
    <row r="27" spans="1:10" x14ac:dyDescent="0.25">
      <c r="A27" s="25"/>
      <c r="B27" s="18" t="s">
        <v>61</v>
      </c>
      <c r="C27" s="35">
        <v>72</v>
      </c>
      <c r="D27" s="36"/>
      <c r="E27" s="18" t="s">
        <v>70</v>
      </c>
      <c r="F27" s="35">
        <v>106</v>
      </c>
      <c r="G27" s="31"/>
      <c r="H27" s="32"/>
      <c r="I27" s="18" t="s">
        <v>76</v>
      </c>
      <c r="J27" s="35">
        <v>50</v>
      </c>
    </row>
    <row r="28" spans="1:10" x14ac:dyDescent="0.25">
      <c r="A28" s="25"/>
      <c r="B28" s="18" t="s">
        <v>65</v>
      </c>
      <c r="C28" s="35">
        <v>64</v>
      </c>
      <c r="D28" s="4"/>
      <c r="E28" s="18" t="s">
        <v>71</v>
      </c>
      <c r="F28" s="35">
        <v>32</v>
      </c>
      <c r="G28" s="4"/>
      <c r="H28" s="4"/>
      <c r="I28" s="18" t="s">
        <v>77</v>
      </c>
      <c r="J28" s="35">
        <v>38</v>
      </c>
    </row>
    <row r="29" spans="1:10" x14ac:dyDescent="0.25">
      <c r="A29" s="25"/>
      <c r="B29" s="18" t="s">
        <v>66</v>
      </c>
      <c r="C29" s="35">
        <v>62</v>
      </c>
      <c r="D29" s="4"/>
      <c r="E29" s="18" t="s">
        <v>72</v>
      </c>
      <c r="F29" s="35">
        <v>32</v>
      </c>
      <c r="G29" s="4"/>
      <c r="H29" s="4"/>
      <c r="I29" s="18" t="s">
        <v>78</v>
      </c>
      <c r="J29" s="35">
        <v>63</v>
      </c>
    </row>
    <row r="30" spans="1:10" x14ac:dyDescent="0.25">
      <c r="A30" s="25"/>
      <c r="B30" s="18" t="s">
        <v>67</v>
      </c>
      <c r="C30" s="35">
        <v>66</v>
      </c>
      <c r="D30" s="4"/>
      <c r="E30" s="18" t="s">
        <v>73</v>
      </c>
      <c r="F30" s="35">
        <v>50</v>
      </c>
      <c r="G30" s="4"/>
      <c r="H30" s="4"/>
      <c r="I30" s="18" t="s">
        <v>79</v>
      </c>
      <c r="J30" s="35">
        <v>31</v>
      </c>
    </row>
    <row r="31" spans="1:10" x14ac:dyDescent="0.25">
      <c r="A31" s="25"/>
      <c r="B31" s="18" t="s">
        <v>68</v>
      </c>
      <c r="C31" s="35">
        <v>56</v>
      </c>
      <c r="D31" s="4"/>
      <c r="E31" s="18" t="s">
        <v>74</v>
      </c>
      <c r="F31" s="35">
        <v>50</v>
      </c>
      <c r="G31" s="4"/>
      <c r="H31" s="4"/>
      <c r="I31" s="4"/>
      <c r="J31" s="4"/>
    </row>
    <row r="32" spans="1:10" x14ac:dyDescent="0.25">
      <c r="A32" s="2"/>
      <c r="B32" s="18" t="s">
        <v>69</v>
      </c>
      <c r="C32" s="35">
        <v>62</v>
      </c>
      <c r="D32" s="36"/>
      <c r="E32" s="18" t="s">
        <v>75</v>
      </c>
      <c r="F32" s="35">
        <v>50</v>
      </c>
      <c r="G32" s="31"/>
      <c r="H32" s="4"/>
      <c r="I32" s="4"/>
      <c r="J32" s="4"/>
    </row>
    <row r="33" spans="1:10" x14ac:dyDescent="0.25">
      <c r="A33" s="2"/>
      <c r="B33" s="4"/>
      <c r="C33" s="39"/>
      <c r="D33" s="4"/>
      <c r="E33" s="4"/>
      <c r="F33" s="39"/>
      <c r="G33" s="4"/>
      <c r="H33" s="4"/>
      <c r="I33" s="4"/>
      <c r="J33" s="4"/>
    </row>
    <row r="34" spans="1:10" x14ac:dyDescent="0.25">
      <c r="A34" s="25" t="s">
        <v>116</v>
      </c>
      <c r="B34" s="4"/>
      <c r="C34" s="39"/>
      <c r="D34" s="4"/>
      <c r="E34" s="4"/>
      <c r="F34" s="39"/>
      <c r="G34" s="4"/>
      <c r="H34" s="4"/>
      <c r="I34" s="4"/>
      <c r="J34" s="4"/>
    </row>
    <row r="35" spans="1:10" x14ac:dyDescent="0.25">
      <c r="A35" t="s">
        <v>117</v>
      </c>
      <c r="B35" s="4"/>
      <c r="C35" s="39"/>
      <c r="D35" s="4"/>
      <c r="E35" s="4"/>
      <c r="F35" s="39"/>
      <c r="G35" s="4"/>
      <c r="H35" s="4"/>
      <c r="I35" s="4"/>
      <c r="J35" s="4"/>
    </row>
    <row r="36" spans="1:10" x14ac:dyDescent="0.25">
      <c r="A36" s="25" t="s">
        <v>104</v>
      </c>
      <c r="B36" s="4"/>
      <c r="C36" s="39"/>
      <c r="D36" s="4"/>
      <c r="E36" s="4"/>
      <c r="F36" s="39"/>
      <c r="G36" s="4"/>
      <c r="H36" s="4"/>
      <c r="I36" s="4"/>
      <c r="J36" s="4"/>
    </row>
    <row r="37" spans="1:10" x14ac:dyDescent="0.25">
      <c r="A37" s="2"/>
    </row>
    <row r="38" spans="1:10" x14ac:dyDescent="0.25">
      <c r="A38" s="2" t="s">
        <v>82</v>
      </c>
    </row>
    <row r="39" spans="1:10" x14ac:dyDescent="0.25">
      <c r="A39" t="s">
        <v>84</v>
      </c>
    </row>
    <row r="40" spans="1:10" x14ac:dyDescent="0.25">
      <c r="A40" t="s">
        <v>119</v>
      </c>
    </row>
    <row r="41" spans="1:10" x14ac:dyDescent="0.25">
      <c r="A41" s="3" t="s">
        <v>83</v>
      </c>
    </row>
    <row r="42" spans="1:10" x14ac:dyDescent="0.25">
      <c r="A42" s="3" t="s">
        <v>101</v>
      </c>
    </row>
    <row r="43" spans="1:10" x14ac:dyDescent="0.25">
      <c r="A43" t="s">
        <v>86</v>
      </c>
    </row>
    <row r="44" spans="1:10" x14ac:dyDescent="0.25">
      <c r="A44" s="25" t="s">
        <v>104</v>
      </c>
    </row>
    <row r="45" spans="1:10" x14ac:dyDescent="0.25">
      <c r="A45" t="s">
        <v>118</v>
      </c>
    </row>
    <row r="47" spans="1:10" x14ac:dyDescent="0.25">
      <c r="A47" s="2" t="s">
        <v>153</v>
      </c>
    </row>
    <row r="48" spans="1:10" x14ac:dyDescent="0.25">
      <c r="A48" s="25" t="s">
        <v>150</v>
      </c>
    </row>
    <row r="49" spans="1:1" x14ac:dyDescent="0.25">
      <c r="A49" s="25" t="s">
        <v>151</v>
      </c>
    </row>
    <row r="50" spans="1:1" x14ac:dyDescent="0.25">
      <c r="A50" t="s">
        <v>152</v>
      </c>
    </row>
  </sheetData>
  <sheetProtection sheet="1" objects="1" scenarios="1"/>
  <hyperlinks>
    <hyperlink ref="B6" r:id="rId1"/>
    <hyperlink ref="B7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2:A33"/>
  <sheetViews>
    <sheetView workbookViewId="0"/>
  </sheetViews>
  <sheetFormatPr defaultRowHeight="15" x14ac:dyDescent="0.25"/>
  <sheetData>
    <row r="2" spans="1:1" x14ac:dyDescent="0.25">
      <c r="A2" s="2" t="s">
        <v>189</v>
      </c>
    </row>
    <row r="3" spans="1:1" x14ac:dyDescent="0.25">
      <c r="A3" s="2"/>
    </row>
    <row r="4" spans="1:1" x14ac:dyDescent="0.25">
      <c r="A4" t="s">
        <v>190</v>
      </c>
    </row>
    <row r="5" spans="1:1" x14ac:dyDescent="0.25">
      <c r="A5" t="s">
        <v>194</v>
      </c>
    </row>
    <row r="6" spans="1:1" x14ac:dyDescent="0.25">
      <c r="A6" t="s">
        <v>195</v>
      </c>
    </row>
    <row r="7" spans="1:1" x14ac:dyDescent="0.25">
      <c r="A7" t="s">
        <v>191</v>
      </c>
    </row>
    <row r="8" spans="1:1" x14ac:dyDescent="0.25">
      <c r="A8" t="s">
        <v>200</v>
      </c>
    </row>
    <row r="9" spans="1:1" x14ac:dyDescent="0.25">
      <c r="A9" t="s">
        <v>201</v>
      </c>
    </row>
    <row r="10" spans="1:1" x14ac:dyDescent="0.25">
      <c r="A10" s="25" t="s">
        <v>193</v>
      </c>
    </row>
    <row r="11" spans="1:1" x14ac:dyDescent="0.25">
      <c r="A11" s="25" t="s">
        <v>159</v>
      </c>
    </row>
    <row r="12" spans="1:1" x14ac:dyDescent="0.25">
      <c r="A12" s="25" t="s">
        <v>160</v>
      </c>
    </row>
    <row r="13" spans="1:1" x14ac:dyDescent="0.25">
      <c r="A13" s="25" t="s">
        <v>192</v>
      </c>
    </row>
    <row r="14" spans="1:1" x14ac:dyDescent="0.25">
      <c r="A14" s="25" t="s">
        <v>154</v>
      </c>
    </row>
    <row r="18" spans="1:1" x14ac:dyDescent="0.25">
      <c r="A18" s="2" t="s">
        <v>120</v>
      </c>
    </row>
    <row r="20" spans="1:1" x14ac:dyDescent="0.25">
      <c r="A20" t="s">
        <v>93</v>
      </c>
    </row>
    <row r="21" spans="1:1" x14ac:dyDescent="0.25">
      <c r="A21" t="s">
        <v>94</v>
      </c>
    </row>
    <row r="23" spans="1:1" x14ac:dyDescent="0.25">
      <c r="A23" t="s">
        <v>96</v>
      </c>
    </row>
    <row r="24" spans="1:1" x14ac:dyDescent="0.25">
      <c r="A24" t="s">
        <v>97</v>
      </c>
    </row>
    <row r="26" spans="1:1" x14ac:dyDescent="0.25">
      <c r="A26" t="s">
        <v>90</v>
      </c>
    </row>
    <row r="27" spans="1:1" x14ac:dyDescent="0.25">
      <c r="A27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2" spans="1:1" x14ac:dyDescent="0.25">
      <c r="A32" t="s">
        <v>91</v>
      </c>
    </row>
    <row r="33" spans="1:1" x14ac:dyDescent="0.25">
      <c r="A33" t="s">
        <v>92</v>
      </c>
    </row>
  </sheetData>
  <sheetProtection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Q57"/>
  <sheetViews>
    <sheetView workbookViewId="0"/>
  </sheetViews>
  <sheetFormatPr defaultRowHeight="15" x14ac:dyDescent="0.25"/>
  <cols>
    <col min="1" max="1" width="23.28515625" customWidth="1"/>
    <col min="5" max="5" width="13.140625" customWidth="1"/>
    <col min="13" max="13" width="11.42578125" customWidth="1"/>
    <col min="14" max="14" width="11" customWidth="1"/>
  </cols>
  <sheetData>
    <row r="1" spans="1:17" x14ac:dyDescent="0.25">
      <c r="A1" t="s">
        <v>168</v>
      </c>
    </row>
    <row r="2" spans="1:17" x14ac:dyDescent="0.25">
      <c r="A2" s="76" t="s">
        <v>169</v>
      </c>
      <c r="H2" s="76" t="s">
        <v>170</v>
      </c>
      <c r="I2" s="76"/>
      <c r="J2" s="76"/>
      <c r="K2" s="76"/>
      <c r="L2" s="76"/>
      <c r="M2" s="76"/>
      <c r="N2" s="76"/>
      <c r="O2" s="76"/>
      <c r="P2" s="76"/>
      <c r="Q2" s="76"/>
    </row>
    <row r="3" spans="1:17" x14ac:dyDescent="0.25">
      <c r="A3" s="2" t="s">
        <v>126</v>
      </c>
      <c r="B3" s="2" t="s">
        <v>32</v>
      </c>
      <c r="C3" s="2" t="s">
        <v>32</v>
      </c>
      <c r="D3" s="2"/>
      <c r="E3" s="2" t="s">
        <v>32</v>
      </c>
      <c r="F3" s="2" t="s">
        <v>53</v>
      </c>
      <c r="G3" s="2" t="s">
        <v>53</v>
      </c>
    </row>
    <row r="4" spans="1:17" x14ac:dyDescent="0.25">
      <c r="A4" s="9" t="s">
        <v>127</v>
      </c>
      <c r="B4" s="9" t="s">
        <v>105</v>
      </c>
      <c r="C4" s="9" t="s">
        <v>23</v>
      </c>
      <c r="D4" s="9" t="s">
        <v>51</v>
      </c>
      <c r="E4" s="9" t="s">
        <v>134</v>
      </c>
      <c r="F4" s="9" t="s">
        <v>54</v>
      </c>
      <c r="G4" s="9" t="s">
        <v>115</v>
      </c>
      <c r="H4" s="9" t="s">
        <v>105</v>
      </c>
      <c r="I4" s="9" t="s">
        <v>23</v>
      </c>
      <c r="J4" s="9" t="s">
        <v>51</v>
      </c>
      <c r="K4" s="9" t="s">
        <v>54</v>
      </c>
      <c r="L4" s="13" t="s">
        <v>115</v>
      </c>
      <c r="N4" s="13" t="s">
        <v>136</v>
      </c>
      <c r="O4" s="13"/>
      <c r="Q4" s="13" t="s">
        <v>186</v>
      </c>
    </row>
    <row r="5" spans="1:17" x14ac:dyDescent="0.25">
      <c r="A5" s="72" t="s">
        <v>138</v>
      </c>
      <c r="B5" s="71">
        <v>80</v>
      </c>
      <c r="C5" s="7">
        <v>0</v>
      </c>
      <c r="D5" s="7">
        <v>80</v>
      </c>
      <c r="E5" s="5" t="str">
        <f>IF($N$5=2, CONCATENATE("FFMC: ", D5), "")</f>
        <v>FFMC: 80</v>
      </c>
      <c r="F5" s="5">
        <v>0.5</v>
      </c>
      <c r="G5" s="22">
        <v>0.5</v>
      </c>
      <c r="H5" s="20">
        <v>18</v>
      </c>
      <c r="I5" s="8">
        <v>42</v>
      </c>
      <c r="J5" s="67">
        <v>15</v>
      </c>
      <c r="K5" s="27">
        <v>13</v>
      </c>
      <c r="L5" s="27">
        <v>12</v>
      </c>
      <c r="N5" s="12">
        <v>2</v>
      </c>
      <c r="O5" s="3"/>
      <c r="P5" s="42" t="s">
        <v>4</v>
      </c>
    </row>
    <row r="6" spans="1:17" x14ac:dyDescent="0.25">
      <c r="A6" s="72" t="s">
        <v>155</v>
      </c>
      <c r="B6" s="23">
        <v>81</v>
      </c>
      <c r="C6" s="5">
        <v>5</v>
      </c>
      <c r="D6" s="5">
        <v>81</v>
      </c>
      <c r="E6" s="5" t="str">
        <f t="shared" ref="E6:E35" si="0">IF($N$5=2, CONCATENATE("FFMC: ", D6), "")</f>
        <v>FFMC: 81</v>
      </c>
      <c r="F6" s="5">
        <v>0.75</v>
      </c>
      <c r="G6" s="23">
        <v>1</v>
      </c>
      <c r="H6" s="21">
        <f>79+H5</f>
        <v>97</v>
      </c>
      <c r="I6" s="6" t="str">
        <f>INDEX(C5:C46, I5)</f>
        <v>Std/No ROS effect</v>
      </c>
      <c r="J6" s="68">
        <f>IF($N$5=2, INDEX('Graph-Settings'!$D$5:$D$44, J5), 91)</f>
        <v>91</v>
      </c>
      <c r="K6" s="6">
        <f>INDEX('Graph-Settings'!$F$5:$F$43, K5)</f>
        <v>3.5</v>
      </c>
      <c r="L6" s="6">
        <f>L5*0.5</f>
        <v>6</v>
      </c>
      <c r="O6" s="3"/>
      <c r="P6" s="42" t="s">
        <v>5</v>
      </c>
    </row>
    <row r="7" spans="1:17" x14ac:dyDescent="0.25">
      <c r="B7" s="23">
        <v>82</v>
      </c>
      <c r="C7" s="5">
        <v>10</v>
      </c>
      <c r="D7" s="5">
        <v>82</v>
      </c>
      <c r="E7" s="5" t="str">
        <f t="shared" si="0"/>
        <v>FFMC: 82</v>
      </c>
      <c r="F7" s="5">
        <v>1</v>
      </c>
      <c r="G7" s="22">
        <v>1.5</v>
      </c>
      <c r="O7" s="3"/>
      <c r="P7" s="42" t="s">
        <v>6</v>
      </c>
    </row>
    <row r="8" spans="1:17" x14ac:dyDescent="0.25">
      <c r="B8" s="22">
        <v>83</v>
      </c>
      <c r="C8" s="5">
        <v>15</v>
      </c>
      <c r="D8" s="5">
        <v>83</v>
      </c>
      <c r="E8" s="5" t="str">
        <f t="shared" si="0"/>
        <v>FFMC: 83</v>
      </c>
      <c r="F8" s="5">
        <v>1.25</v>
      </c>
      <c r="G8" s="23">
        <v>2</v>
      </c>
      <c r="P8" s="42" t="s">
        <v>7</v>
      </c>
    </row>
    <row r="9" spans="1:17" x14ac:dyDescent="0.25">
      <c r="B9" s="23">
        <v>84</v>
      </c>
      <c r="C9" s="5">
        <v>20</v>
      </c>
      <c r="D9" s="5">
        <v>84</v>
      </c>
      <c r="E9" s="5" t="str">
        <f t="shared" si="0"/>
        <v>FFMC: 84</v>
      </c>
      <c r="F9" s="5">
        <v>1.5</v>
      </c>
      <c r="G9" s="22">
        <v>2.5</v>
      </c>
      <c r="P9" s="42" t="s">
        <v>8</v>
      </c>
    </row>
    <row r="10" spans="1:17" x14ac:dyDescent="0.25">
      <c r="B10" s="23">
        <v>85</v>
      </c>
      <c r="C10" s="5">
        <v>25</v>
      </c>
      <c r="D10" s="5">
        <v>85</v>
      </c>
      <c r="E10" s="5" t="str">
        <f t="shared" si="0"/>
        <v>FFMC: 85</v>
      </c>
      <c r="F10" s="5">
        <v>1.75</v>
      </c>
      <c r="G10" s="23">
        <v>3</v>
      </c>
      <c r="P10" s="43" t="s">
        <v>114</v>
      </c>
    </row>
    <row r="11" spans="1:17" x14ac:dyDescent="0.25">
      <c r="B11" s="22">
        <v>86</v>
      </c>
      <c r="C11" s="5">
        <v>30</v>
      </c>
      <c r="D11" s="5">
        <v>86</v>
      </c>
      <c r="E11" s="5" t="str">
        <f t="shared" si="0"/>
        <v>FFMC: 86</v>
      </c>
      <c r="F11" s="5">
        <v>2</v>
      </c>
      <c r="G11" s="22">
        <v>3.5</v>
      </c>
      <c r="P11" s="41" t="s">
        <v>9</v>
      </c>
    </row>
    <row r="12" spans="1:17" x14ac:dyDescent="0.25">
      <c r="B12" s="23">
        <v>87</v>
      </c>
      <c r="C12" s="5">
        <v>35</v>
      </c>
      <c r="D12" s="5">
        <v>87</v>
      </c>
      <c r="E12" s="5" t="str">
        <f t="shared" si="0"/>
        <v>FFMC: 87</v>
      </c>
      <c r="F12" s="5">
        <v>2.25</v>
      </c>
      <c r="G12" s="23">
        <v>4</v>
      </c>
      <c r="P12" s="44" t="s">
        <v>10</v>
      </c>
    </row>
    <row r="13" spans="1:17" x14ac:dyDescent="0.25">
      <c r="B13" s="23">
        <v>88</v>
      </c>
      <c r="C13" s="5">
        <v>40</v>
      </c>
      <c r="D13" s="5">
        <v>88</v>
      </c>
      <c r="E13" s="5" t="str">
        <f t="shared" si="0"/>
        <v>FFMC: 88</v>
      </c>
      <c r="F13" s="5">
        <v>2.5</v>
      </c>
      <c r="G13" s="22">
        <v>4.5</v>
      </c>
      <c r="P13" s="44" t="s">
        <v>11</v>
      </c>
    </row>
    <row r="14" spans="1:17" x14ac:dyDescent="0.25">
      <c r="B14" s="22">
        <v>89</v>
      </c>
      <c r="C14" s="5">
        <v>45</v>
      </c>
      <c r="D14" s="5">
        <v>88.5</v>
      </c>
      <c r="E14" s="5" t="str">
        <f t="shared" si="0"/>
        <v>FFMC: 88.5</v>
      </c>
      <c r="F14" s="5">
        <v>2.75</v>
      </c>
      <c r="G14" s="23">
        <v>5</v>
      </c>
      <c r="P14" s="45" t="s">
        <v>12</v>
      </c>
    </row>
    <row r="15" spans="1:17" x14ac:dyDescent="0.25">
      <c r="B15" s="23">
        <v>90</v>
      </c>
      <c r="C15" s="5">
        <v>50</v>
      </c>
      <c r="D15" s="5">
        <v>89</v>
      </c>
      <c r="E15" s="5" t="str">
        <f t="shared" si="0"/>
        <v>FFMC: 89</v>
      </c>
      <c r="F15" s="5">
        <v>3</v>
      </c>
      <c r="G15" s="22">
        <v>5.5</v>
      </c>
      <c r="P15" s="45" t="s">
        <v>13</v>
      </c>
    </row>
    <row r="16" spans="1:17" x14ac:dyDescent="0.25">
      <c r="B16" s="23">
        <v>91</v>
      </c>
      <c r="C16" s="5">
        <v>55</v>
      </c>
      <c r="D16" s="5">
        <v>89.5</v>
      </c>
      <c r="E16" s="5" t="str">
        <f t="shared" si="0"/>
        <v>FFMC: 89.5</v>
      </c>
      <c r="F16" s="5">
        <v>3.25</v>
      </c>
      <c r="G16" s="23">
        <v>6</v>
      </c>
      <c r="P16" s="45" t="s">
        <v>14</v>
      </c>
    </row>
    <row r="17" spans="2:16" x14ac:dyDescent="0.25">
      <c r="B17" s="22">
        <v>92</v>
      </c>
      <c r="C17" s="5">
        <v>60</v>
      </c>
      <c r="D17" s="5">
        <v>90</v>
      </c>
      <c r="E17" s="5" t="str">
        <f t="shared" si="0"/>
        <v>FFMC: 90</v>
      </c>
      <c r="F17" s="5">
        <v>3.5</v>
      </c>
      <c r="G17" s="22">
        <v>6.5</v>
      </c>
      <c r="P17" s="46" t="s">
        <v>21</v>
      </c>
    </row>
    <row r="18" spans="2:16" x14ac:dyDescent="0.25">
      <c r="B18" s="23">
        <v>93</v>
      </c>
      <c r="C18" s="5">
        <v>65</v>
      </c>
      <c r="D18" s="5">
        <v>90.5</v>
      </c>
      <c r="E18" s="5" t="str">
        <f t="shared" si="0"/>
        <v>FFMC: 90.5</v>
      </c>
      <c r="F18" s="5">
        <v>3.75</v>
      </c>
      <c r="G18" s="23">
        <v>7</v>
      </c>
      <c r="P18" s="46" t="s">
        <v>22</v>
      </c>
    </row>
    <row r="19" spans="2:16" x14ac:dyDescent="0.25">
      <c r="B19" s="23">
        <v>94</v>
      </c>
      <c r="C19" s="5">
        <v>70</v>
      </c>
      <c r="D19" s="5">
        <v>91</v>
      </c>
      <c r="E19" s="5" t="str">
        <f t="shared" si="0"/>
        <v>FFMC: 91</v>
      </c>
      <c r="F19" s="5">
        <v>4</v>
      </c>
      <c r="G19" s="22">
        <v>7.5</v>
      </c>
      <c r="P19" s="47" t="s">
        <v>56</v>
      </c>
    </row>
    <row r="20" spans="2:16" x14ac:dyDescent="0.25">
      <c r="B20" s="22">
        <v>95</v>
      </c>
      <c r="C20" s="5">
        <v>75</v>
      </c>
      <c r="D20" s="5">
        <v>91.5</v>
      </c>
      <c r="E20" s="5" t="str">
        <f t="shared" si="0"/>
        <v>FFMC: 91.5</v>
      </c>
      <c r="F20" s="5">
        <v>4.25</v>
      </c>
      <c r="G20" s="23">
        <v>8</v>
      </c>
      <c r="P20" s="47" t="s">
        <v>57</v>
      </c>
    </row>
    <row r="21" spans="2:16" x14ac:dyDescent="0.25">
      <c r="B21" s="23">
        <v>96</v>
      </c>
      <c r="C21" s="5">
        <v>80</v>
      </c>
      <c r="D21" s="5">
        <v>92</v>
      </c>
      <c r="E21" s="5" t="str">
        <f t="shared" si="0"/>
        <v>FFMC: 92</v>
      </c>
      <c r="F21" s="5">
        <v>4.5</v>
      </c>
      <c r="G21" s="22">
        <v>8.5</v>
      </c>
      <c r="P21" s="48" t="s">
        <v>58</v>
      </c>
    </row>
    <row r="22" spans="2:16" x14ac:dyDescent="0.25">
      <c r="B22" s="23">
        <v>97</v>
      </c>
      <c r="C22" s="5">
        <v>85</v>
      </c>
      <c r="D22" s="5">
        <v>92.5</v>
      </c>
      <c r="E22" s="5" t="str">
        <f t="shared" si="0"/>
        <v>FFMC: 92.5</v>
      </c>
      <c r="F22" s="5">
        <v>4.75</v>
      </c>
      <c r="G22" s="23">
        <v>9</v>
      </c>
      <c r="P22" s="48" t="s">
        <v>59</v>
      </c>
    </row>
    <row r="23" spans="2:16" x14ac:dyDescent="0.25">
      <c r="B23" s="22">
        <v>98</v>
      </c>
      <c r="C23" s="5">
        <v>90</v>
      </c>
      <c r="D23" s="5">
        <v>93</v>
      </c>
      <c r="E23" s="5" t="str">
        <f t="shared" si="0"/>
        <v>FFMC: 93</v>
      </c>
      <c r="F23" s="5">
        <v>5</v>
      </c>
      <c r="G23" s="22">
        <v>9.5</v>
      </c>
      <c r="P23" s="69" t="s">
        <v>139</v>
      </c>
    </row>
    <row r="24" spans="2:16" x14ac:dyDescent="0.25">
      <c r="B24" s="23">
        <v>99</v>
      </c>
      <c r="C24" s="5">
        <v>95</v>
      </c>
      <c r="D24" s="5">
        <v>93.5</v>
      </c>
      <c r="E24" s="5" t="str">
        <f t="shared" si="0"/>
        <v>FFMC: 93.5</v>
      </c>
      <c r="F24" s="5">
        <v>5.25</v>
      </c>
      <c r="G24" s="23">
        <v>10</v>
      </c>
    </row>
    <row r="25" spans="2:16" x14ac:dyDescent="0.25">
      <c r="B25" s="23">
        <v>100</v>
      </c>
      <c r="C25" s="5">
        <v>100</v>
      </c>
      <c r="D25" s="5">
        <v>94</v>
      </c>
      <c r="E25" s="5" t="str">
        <f t="shared" si="0"/>
        <v>FFMC: 94</v>
      </c>
      <c r="F25" s="5">
        <v>5.5</v>
      </c>
      <c r="G25" s="22">
        <v>10.5</v>
      </c>
    </row>
    <row r="26" spans="2:16" x14ac:dyDescent="0.25">
      <c r="B26" s="22">
        <v>101</v>
      </c>
      <c r="C26" s="5">
        <v>105</v>
      </c>
      <c r="D26" s="5">
        <v>94.5</v>
      </c>
      <c r="E26" s="5" t="str">
        <f t="shared" si="0"/>
        <v>FFMC: 94.5</v>
      </c>
      <c r="F26" s="5">
        <v>5.75</v>
      </c>
      <c r="G26" s="23">
        <v>11</v>
      </c>
    </row>
    <row r="27" spans="2:16" x14ac:dyDescent="0.25">
      <c r="B27" s="23">
        <v>102</v>
      </c>
      <c r="C27" s="5">
        <v>110</v>
      </c>
      <c r="D27" s="5">
        <v>95</v>
      </c>
      <c r="E27" s="5" t="str">
        <f t="shared" si="0"/>
        <v>FFMC: 95</v>
      </c>
      <c r="F27" s="5">
        <v>6</v>
      </c>
      <c r="G27" s="22">
        <v>11.5</v>
      </c>
    </row>
    <row r="28" spans="2:16" x14ac:dyDescent="0.25">
      <c r="B28" s="23">
        <v>103</v>
      </c>
      <c r="C28" s="5">
        <v>115</v>
      </c>
      <c r="D28" s="5">
        <v>95.5</v>
      </c>
      <c r="E28" s="5" t="str">
        <f t="shared" si="0"/>
        <v>FFMC: 95.5</v>
      </c>
      <c r="F28" s="5">
        <v>6.25</v>
      </c>
      <c r="G28" s="23">
        <v>12</v>
      </c>
    </row>
    <row r="29" spans="2:16" x14ac:dyDescent="0.25">
      <c r="B29" s="22">
        <v>104</v>
      </c>
      <c r="C29" s="5">
        <v>120</v>
      </c>
      <c r="D29" s="5">
        <v>96</v>
      </c>
      <c r="E29" s="5" t="str">
        <f t="shared" si="0"/>
        <v>FFMC: 96</v>
      </c>
      <c r="F29" s="5">
        <v>6.5</v>
      </c>
      <c r="G29" s="22">
        <v>12.5</v>
      </c>
    </row>
    <row r="30" spans="2:16" x14ac:dyDescent="0.25">
      <c r="B30" s="23">
        <v>105</v>
      </c>
      <c r="C30" s="5">
        <v>125</v>
      </c>
      <c r="D30" s="5">
        <v>96.5</v>
      </c>
      <c r="E30" s="5" t="str">
        <f t="shared" si="0"/>
        <v>FFMC: 96.5</v>
      </c>
      <c r="F30" s="5">
        <v>6.75</v>
      </c>
      <c r="G30" s="23">
        <v>13</v>
      </c>
    </row>
    <row r="31" spans="2:16" x14ac:dyDescent="0.25">
      <c r="B31" s="23">
        <v>106</v>
      </c>
      <c r="C31" s="5">
        <v>130</v>
      </c>
      <c r="D31" s="5">
        <v>97</v>
      </c>
      <c r="E31" s="5" t="str">
        <f t="shared" si="0"/>
        <v>FFMC: 97</v>
      </c>
      <c r="F31" s="5">
        <v>7</v>
      </c>
      <c r="G31" s="22">
        <v>13.5</v>
      </c>
    </row>
    <row r="32" spans="2:16" x14ac:dyDescent="0.25">
      <c r="B32" s="22">
        <v>107</v>
      </c>
      <c r="C32" s="5">
        <v>135</v>
      </c>
      <c r="D32" s="5">
        <v>97.5</v>
      </c>
      <c r="E32" s="5" t="str">
        <f t="shared" si="0"/>
        <v>FFMC: 97.5</v>
      </c>
      <c r="F32" s="5">
        <v>7.25</v>
      </c>
      <c r="G32" s="23">
        <v>14</v>
      </c>
    </row>
    <row r="33" spans="2:7" x14ac:dyDescent="0.25">
      <c r="B33" s="23">
        <v>108</v>
      </c>
      <c r="C33" s="5">
        <v>140</v>
      </c>
      <c r="D33" s="5">
        <v>98</v>
      </c>
      <c r="E33" s="5" t="str">
        <f t="shared" si="0"/>
        <v>FFMC: 98</v>
      </c>
      <c r="F33" s="5">
        <v>7.5</v>
      </c>
      <c r="G33" s="22">
        <v>14.5</v>
      </c>
    </row>
    <row r="34" spans="2:7" x14ac:dyDescent="0.25">
      <c r="B34" s="23">
        <v>109</v>
      </c>
      <c r="C34" s="5">
        <v>145</v>
      </c>
      <c r="D34" s="5">
        <v>98.5</v>
      </c>
      <c r="E34" s="5" t="str">
        <f t="shared" si="0"/>
        <v>FFMC: 98.5</v>
      </c>
      <c r="F34" s="5">
        <v>7.75</v>
      </c>
      <c r="G34" s="23">
        <v>15</v>
      </c>
    </row>
    <row r="35" spans="2:7" x14ac:dyDescent="0.25">
      <c r="B35" s="22">
        <v>110</v>
      </c>
      <c r="C35" s="5">
        <v>150</v>
      </c>
      <c r="D35" s="5">
        <v>99</v>
      </c>
      <c r="E35" s="5" t="str">
        <f t="shared" si="0"/>
        <v>FFMC: 99</v>
      </c>
      <c r="F35" s="5">
        <v>8</v>
      </c>
      <c r="G35" s="5">
        <v>15.5</v>
      </c>
    </row>
    <row r="36" spans="2:7" x14ac:dyDescent="0.25">
      <c r="B36" s="23">
        <v>111</v>
      </c>
      <c r="C36" s="5">
        <v>155</v>
      </c>
      <c r="D36" s="73"/>
      <c r="E36" s="73"/>
      <c r="F36" s="5">
        <v>8.25</v>
      </c>
      <c r="G36" s="5">
        <v>16</v>
      </c>
    </row>
    <row r="37" spans="2:7" x14ac:dyDescent="0.25">
      <c r="B37" s="23">
        <v>112</v>
      </c>
      <c r="C37" s="5">
        <v>160</v>
      </c>
      <c r="D37" s="73"/>
      <c r="E37" s="73"/>
      <c r="F37" s="5">
        <v>8.5</v>
      </c>
      <c r="G37" s="5">
        <v>16.5</v>
      </c>
    </row>
    <row r="38" spans="2:7" x14ac:dyDescent="0.25">
      <c r="B38" s="22">
        <v>113</v>
      </c>
      <c r="C38" s="5">
        <v>165</v>
      </c>
      <c r="D38" s="73"/>
      <c r="E38" s="73"/>
      <c r="F38" s="5">
        <v>8.75</v>
      </c>
      <c r="G38" s="5">
        <v>17</v>
      </c>
    </row>
    <row r="39" spans="2:7" x14ac:dyDescent="0.25">
      <c r="B39" s="23">
        <v>114</v>
      </c>
      <c r="C39" s="5">
        <v>170</v>
      </c>
      <c r="D39" s="73"/>
      <c r="E39" s="73"/>
      <c r="F39" s="5">
        <v>9</v>
      </c>
      <c r="G39" s="5">
        <v>17.5</v>
      </c>
    </row>
    <row r="40" spans="2:7" x14ac:dyDescent="0.25">
      <c r="B40" s="23">
        <v>115</v>
      </c>
      <c r="C40" s="5">
        <v>175</v>
      </c>
      <c r="D40" s="73"/>
      <c r="E40" s="73"/>
      <c r="F40" s="5">
        <v>9.25</v>
      </c>
      <c r="G40" s="5">
        <v>18</v>
      </c>
    </row>
    <row r="41" spans="2:7" x14ac:dyDescent="0.25">
      <c r="B41" s="22">
        <v>116</v>
      </c>
      <c r="C41" s="5">
        <v>180</v>
      </c>
      <c r="D41" s="73"/>
      <c r="E41" s="73"/>
      <c r="F41" s="5">
        <v>9.5</v>
      </c>
      <c r="G41" s="5">
        <v>18.5</v>
      </c>
    </row>
    <row r="42" spans="2:7" x14ac:dyDescent="0.25">
      <c r="B42" s="23">
        <v>117</v>
      </c>
      <c r="C42" s="5">
        <v>185</v>
      </c>
      <c r="D42" s="73"/>
      <c r="E42" s="73"/>
      <c r="F42" s="5">
        <v>9.75</v>
      </c>
      <c r="G42" s="5">
        <v>19</v>
      </c>
    </row>
    <row r="43" spans="2:7" x14ac:dyDescent="0.25">
      <c r="B43" s="23">
        <v>118</v>
      </c>
      <c r="C43" s="5">
        <v>190</v>
      </c>
      <c r="D43" s="73"/>
      <c r="E43" s="73"/>
      <c r="F43" s="5">
        <v>10</v>
      </c>
      <c r="G43" s="5">
        <v>19.5</v>
      </c>
    </row>
    <row r="44" spans="2:7" x14ac:dyDescent="0.25">
      <c r="B44" s="22">
        <v>119</v>
      </c>
      <c r="C44" s="5">
        <v>195</v>
      </c>
      <c r="D44" s="73"/>
      <c r="E44" s="73"/>
      <c r="F44" s="3"/>
      <c r="G44" s="5">
        <v>20</v>
      </c>
    </row>
    <row r="45" spans="2:7" x14ac:dyDescent="0.25">
      <c r="B45" s="23">
        <v>120</v>
      </c>
      <c r="C45" s="5">
        <v>200</v>
      </c>
      <c r="D45" s="73"/>
      <c r="E45" s="3"/>
      <c r="F45" s="3"/>
      <c r="G45" s="3"/>
    </row>
    <row r="46" spans="2:7" x14ac:dyDescent="0.25">
      <c r="B46" s="23">
        <v>121</v>
      </c>
      <c r="C46" s="5" t="s">
        <v>188</v>
      </c>
      <c r="E46" s="4"/>
      <c r="F46" s="3"/>
      <c r="G46" s="3"/>
    </row>
    <row r="47" spans="2:7" x14ac:dyDescent="0.25">
      <c r="B47" s="22">
        <v>122</v>
      </c>
      <c r="F47" s="3"/>
      <c r="G47" s="3"/>
    </row>
    <row r="48" spans="2:7" x14ac:dyDescent="0.25">
      <c r="B48" s="23">
        <v>123</v>
      </c>
      <c r="F48" s="3"/>
      <c r="G48" s="3"/>
    </row>
    <row r="49" spans="2:7" x14ac:dyDescent="0.25">
      <c r="B49" s="23">
        <v>124</v>
      </c>
      <c r="F49" s="3"/>
      <c r="G49" s="3"/>
    </row>
    <row r="50" spans="2:7" x14ac:dyDescent="0.25">
      <c r="B50" s="22">
        <v>125</v>
      </c>
      <c r="F50" s="3"/>
      <c r="G50" s="3"/>
    </row>
    <row r="51" spans="2:7" x14ac:dyDescent="0.25">
      <c r="B51" s="23">
        <v>126</v>
      </c>
      <c r="F51" s="3"/>
      <c r="G51" s="3"/>
    </row>
    <row r="52" spans="2:7" x14ac:dyDescent="0.25">
      <c r="B52" s="23">
        <v>127</v>
      </c>
      <c r="F52" s="3"/>
      <c r="G52" s="3"/>
    </row>
    <row r="53" spans="2:7" x14ac:dyDescent="0.25">
      <c r="B53" s="22">
        <v>128</v>
      </c>
      <c r="F53" s="3"/>
      <c r="G53" s="3"/>
    </row>
    <row r="54" spans="2:7" x14ac:dyDescent="0.25">
      <c r="B54" s="23">
        <v>129</v>
      </c>
      <c r="F54" s="3"/>
      <c r="G54" s="3"/>
    </row>
    <row r="55" spans="2:7" x14ac:dyDescent="0.25">
      <c r="B55" s="23">
        <v>130</v>
      </c>
      <c r="F55" s="3"/>
      <c r="G55" s="3"/>
    </row>
    <row r="56" spans="2:7" x14ac:dyDescent="0.25">
      <c r="F56" s="3"/>
      <c r="G56" s="3"/>
    </row>
    <row r="57" spans="2:7" x14ac:dyDescent="0.25">
      <c r="F57" s="3"/>
      <c r="G57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JK58"/>
  <sheetViews>
    <sheetView workbookViewId="0"/>
  </sheetViews>
  <sheetFormatPr defaultRowHeight="15" x14ac:dyDescent="0.25"/>
  <cols>
    <col min="1" max="1" width="12.28515625" customWidth="1"/>
    <col min="2" max="2" width="17" customWidth="1"/>
    <col min="3" max="3" width="17.42578125" customWidth="1"/>
    <col min="4" max="4" width="10.5703125" customWidth="1"/>
    <col min="6" max="6" width="10.85546875" customWidth="1"/>
    <col min="8" max="8" width="20.7109375" customWidth="1"/>
    <col min="9" max="9" width="18" customWidth="1"/>
    <col min="10" max="10" width="9.7109375" customWidth="1"/>
    <col min="11" max="11" width="8.42578125" customWidth="1"/>
    <col min="12" max="12" width="11.140625" customWidth="1"/>
    <col min="13" max="42" width="12.140625" customWidth="1"/>
    <col min="43" max="43" width="12.140625" style="3" customWidth="1"/>
    <col min="73" max="74" width="9.140625" style="3"/>
    <col min="76" max="76" width="12" bestFit="1" customWidth="1"/>
    <col min="79" max="79" width="9.7109375" customWidth="1"/>
    <col min="80" max="80" width="10.7109375" customWidth="1"/>
    <col min="86" max="86" width="9.140625" style="3"/>
    <col min="208" max="208" width="16.28515625" customWidth="1"/>
    <col min="240" max="240" width="15.7109375" customWidth="1"/>
  </cols>
  <sheetData>
    <row r="1" spans="1:271" x14ac:dyDescent="0.25">
      <c r="A1" t="s">
        <v>15</v>
      </c>
      <c r="AQ1" t="s">
        <v>33</v>
      </c>
      <c r="AR1" s="16">
        <v>1</v>
      </c>
      <c r="AS1" s="16">
        <v>2</v>
      </c>
      <c r="AT1" s="16">
        <v>3</v>
      </c>
      <c r="AU1" s="16">
        <v>4</v>
      </c>
      <c r="AV1" s="16">
        <v>5</v>
      </c>
      <c r="AW1" s="16">
        <v>6</v>
      </c>
      <c r="AX1" s="16">
        <v>7</v>
      </c>
      <c r="AY1" s="16">
        <v>8</v>
      </c>
      <c r="AZ1" s="16">
        <v>9</v>
      </c>
      <c r="BA1" s="16">
        <v>10</v>
      </c>
      <c r="BB1" s="16">
        <v>11</v>
      </c>
      <c r="BC1" s="16">
        <v>12</v>
      </c>
      <c r="BD1" s="16">
        <v>13</v>
      </c>
      <c r="BE1" s="16">
        <v>14</v>
      </c>
      <c r="BF1" s="16">
        <v>15</v>
      </c>
      <c r="BG1" s="16">
        <v>16</v>
      </c>
      <c r="BH1" s="16">
        <v>17</v>
      </c>
      <c r="BI1" s="16">
        <v>18</v>
      </c>
      <c r="BJ1" s="16">
        <v>19</v>
      </c>
      <c r="BK1" s="16">
        <v>20</v>
      </c>
      <c r="BL1" s="16">
        <v>21</v>
      </c>
      <c r="BM1" s="16">
        <v>22</v>
      </c>
      <c r="BN1" s="16">
        <v>23</v>
      </c>
      <c r="BO1" s="16">
        <v>24</v>
      </c>
      <c r="BP1" s="16">
        <v>25</v>
      </c>
      <c r="BQ1" s="16">
        <v>26</v>
      </c>
      <c r="BR1" s="16">
        <v>27</v>
      </c>
      <c r="BS1" s="16">
        <v>28</v>
      </c>
      <c r="BT1" s="16">
        <v>29</v>
      </c>
      <c r="BX1" t="s">
        <v>36</v>
      </c>
      <c r="BY1" s="83">
        <f>'Graph-Settings'!J6</f>
        <v>91</v>
      </c>
      <c r="BZ1" t="s">
        <v>37</v>
      </c>
      <c r="CA1" s="12" t="str">
        <f>'Graph-Settings'!I6</f>
        <v>Std/No ROS effect</v>
      </c>
      <c r="CB1" t="s">
        <v>102</v>
      </c>
      <c r="CC1" s="83">
        <f>'Graph-Settings'!H6</f>
        <v>97</v>
      </c>
      <c r="CD1" t="s">
        <v>41</v>
      </c>
      <c r="CE1" s="83">
        <f>'Graph-Settings'!K6</f>
        <v>3.5</v>
      </c>
      <c r="CF1" t="s">
        <v>112</v>
      </c>
      <c r="CG1" s="12">
        <f>'Graph-Settings'!L6</f>
        <v>6</v>
      </c>
      <c r="FT1" s="16" t="s">
        <v>33</v>
      </c>
      <c r="FU1" s="16">
        <v>1</v>
      </c>
      <c r="FV1" s="16">
        <v>2</v>
      </c>
      <c r="FW1" s="16">
        <v>3</v>
      </c>
      <c r="FX1" s="16">
        <v>4</v>
      </c>
      <c r="FY1" s="16">
        <v>5</v>
      </c>
      <c r="FZ1" s="16">
        <v>6</v>
      </c>
      <c r="GA1" s="16">
        <v>7</v>
      </c>
      <c r="GB1" s="16">
        <v>8</v>
      </c>
      <c r="GC1" s="16">
        <v>9</v>
      </c>
      <c r="GD1" s="16">
        <v>10</v>
      </c>
      <c r="GE1" s="16">
        <v>11</v>
      </c>
      <c r="GF1" s="16">
        <v>12</v>
      </c>
      <c r="GG1" s="16">
        <v>13</v>
      </c>
      <c r="GH1" s="16">
        <v>14</v>
      </c>
      <c r="GI1" s="16">
        <v>15</v>
      </c>
      <c r="GJ1" s="16">
        <v>16</v>
      </c>
      <c r="GK1" s="16">
        <v>17</v>
      </c>
      <c r="GL1" s="16">
        <v>18</v>
      </c>
      <c r="GM1" s="16">
        <v>19</v>
      </c>
      <c r="GN1" s="16">
        <v>20</v>
      </c>
      <c r="GO1" s="16">
        <v>21</v>
      </c>
      <c r="GP1" s="16">
        <v>22</v>
      </c>
      <c r="GQ1" s="16">
        <v>23</v>
      </c>
      <c r="GR1" s="16">
        <v>24</v>
      </c>
      <c r="GS1" s="16">
        <v>25</v>
      </c>
      <c r="GT1" s="16">
        <v>26</v>
      </c>
      <c r="GU1" s="16">
        <v>27</v>
      </c>
      <c r="GV1" s="16">
        <v>28</v>
      </c>
      <c r="GW1" s="16">
        <v>29</v>
      </c>
      <c r="GZ1" t="s">
        <v>130</v>
      </c>
      <c r="HA1" s="69">
        <f>IF('Graph-Settings'!$N$5=1, 'Calcs-control1_comments'!HA5, 'Calcs-control1_comments'!HA9)</f>
        <v>0.84300057308549536</v>
      </c>
      <c r="HB1" s="69">
        <f>IF('Graph-Settings'!$N$5=1, 'Calcs-control1_comments'!HB5, 'Calcs-control1_comments'!HB9)</f>
        <v>1.1789692747425624</v>
      </c>
      <c r="HC1" s="69">
        <f>IF('Graph-Settings'!$N$5=1, 'Calcs-control1_comments'!HC5, 'Calcs-control1_comments'!HC9)</f>
        <v>1.6398841322523288</v>
      </c>
      <c r="HD1" s="69">
        <f>IF('Graph-Settings'!$N$5=1, 'Calcs-control1_comments'!HD5, 'Calcs-control1_comments'!HD9)</f>
        <v>2.2671227014020743</v>
      </c>
      <c r="HE1" s="69">
        <f>IF('Graph-Settings'!$N$5=1, 'Calcs-control1_comments'!HE5, 'Calcs-control1_comments'!HE9)</f>
        <v>3.1129645773046954</v>
      </c>
      <c r="HF1" s="69">
        <f>IF('Graph-Settings'!$N$5=1, 'Calcs-control1_comments'!HF5, 'Calcs-control1_comments'!HF9)</f>
        <v>4.2419583413052013</v>
      </c>
      <c r="HG1" s="69">
        <f>IF('Graph-Settings'!$N$5=1, 'Calcs-control1_comments'!HG5, 'Calcs-control1_comments'!HG9)</f>
        <v>5.7316063355025131</v>
      </c>
      <c r="HH1" s="69">
        <f>IF('Graph-Settings'!$N$5=1, 'Calcs-control1_comments'!HH5, 'Calcs-control1_comments'!HH9)</f>
        <v>7.6718058295073197</v>
      </c>
      <c r="HI1" s="69">
        <f>IF('Graph-Settings'!$N$5=1, 'Calcs-control1_comments'!HI5, 'Calcs-control1_comments'!HI9)</f>
        <v>10.162339387461911</v>
      </c>
      <c r="HJ1" s="69">
        <f>IF('Graph-Settings'!$N$5=1, 'Calcs-control1_comments'!HJ5, 'Calcs-control1_comments'!HJ9)</f>
        <v>13.307631724454154</v>
      </c>
      <c r="HK1" s="69">
        <f>IF('Graph-Settings'!$N$5=1, 'Calcs-control1_comments'!HK5, 'Calcs-control1_comments'!HK9)</f>
        <v>17.208070098635488</v>
      </c>
      <c r="HL1" s="69">
        <f>IF('Graph-Settings'!$N$5=1, 'Calcs-control1_comments'!HL5, 'Calcs-control1_comments'!HL9)</f>
        <v>21.947524743247339</v>
      </c>
      <c r="HM1" s="69">
        <f>IF('Graph-Settings'!$N$5=1, 'Calcs-control1_comments'!HM5, 'Calcs-control1_comments'!HM9)</f>
        <v>27.577400193559672</v>
      </c>
      <c r="HN1" s="69">
        <f>IF('Graph-Settings'!$N$5=1, 'Calcs-control1_comments'!HN5, 'Calcs-control1_comments'!HN9)</f>
        <v>34.09862892813414</v>
      </c>
      <c r="HO1" s="69">
        <f>IF('Graph-Settings'!$N$5=1, 'Calcs-control1_comments'!HO5, 'Calcs-control1_comments'!HO9)</f>
        <v>41.444376710175995</v>
      </c>
      <c r="HP1" s="69">
        <f>IF('Graph-Settings'!$N$5=1, 'Calcs-control1_comments'!HP5, 'Calcs-control1_comments'!HP9)</f>
        <v>49.467543154661655</v>
      </c>
      <c r="HQ1" s="69">
        <f>IF('Graph-Settings'!$N$5=1, 'Calcs-control1_comments'!HQ5, 'Calcs-control1_comments'!HQ9)</f>
        <v>57.937862443014545</v>
      </c>
      <c r="HR1" s="69">
        <f>IF('Graph-Settings'!$N$5=1, 'Calcs-control1_comments'!HR5, 'Calcs-control1_comments'!HR9)</f>
        <v>65.114200328733659</v>
      </c>
      <c r="HS1" s="69">
        <f>IF('Graph-Settings'!$N$5=1, 'Calcs-control1_comments'!HS5, 'Calcs-control1_comments'!HS9)</f>
        <v>70.411128680931384</v>
      </c>
      <c r="HT1" s="69">
        <f>IF('Graph-Settings'!$N$5=1, 'Calcs-control1_comments'!HT5, 'Calcs-control1_comments'!HT9)</f>
        <v>74.351764293128085</v>
      </c>
      <c r="HU1" s="69">
        <f>IF('Graph-Settings'!$N$5=1, 'Calcs-control1_comments'!HU5, 'Calcs-control1_comments'!HU9)</f>
        <v>77.319152489861651</v>
      </c>
      <c r="HV1" s="69">
        <f>IF('Graph-Settings'!$N$5=1, 'Calcs-control1_comments'!HV5, 'Calcs-control1_comments'!HV9)</f>
        <v>79.580447108876072</v>
      </c>
      <c r="HW1" s="69">
        <f>IF('Graph-Settings'!$N$5=1, 'Calcs-control1_comments'!HW5, 'Calcs-control1_comments'!HW9)</f>
        <v>81.322423717835122</v>
      </c>
      <c r="HX1" s="69">
        <f>IF('Graph-Settings'!$N$5=1, 'Calcs-control1_comments'!HX5, 'Calcs-control1_comments'!HX9)</f>
        <v>82.67710324898124</v>
      </c>
      <c r="HY1" s="69">
        <f>IF('Graph-Settings'!$N$5=1, 'Calcs-control1_comments'!HY5, 'Calcs-control1_comments'!HY9)</f>
        <v>83.739146599127807</v>
      </c>
      <c r="HZ1" s="69">
        <f>IF('Graph-Settings'!$N$5=1, 'Calcs-control1_comments'!HZ5, 'Calcs-control1_comments'!HZ9)</f>
        <v>84.577462093174631</v>
      </c>
      <c r="IA1" s="69">
        <f>IF('Graph-Settings'!$N$5=1, 'Calcs-control1_comments'!IA5, 'Calcs-control1_comments'!IA9)</f>
        <v>85.242956984005943</v>
      </c>
      <c r="IB1" s="69">
        <f>IF('Graph-Settings'!$N$5=1, 'Calcs-control1_comments'!IB5, 'Calcs-control1_comments'!IB9)</f>
        <v>85.773760673226931</v>
      </c>
      <c r="IC1" s="69">
        <f>IF('Graph-Settings'!$N$5=1, 'Calcs-control1_comments'!IC5, 'Calcs-control1_comments'!IC9)</f>
        <v>86.198790115918172</v>
      </c>
      <c r="IF1" t="s">
        <v>131</v>
      </c>
      <c r="IG1" s="69">
        <f>IF('Graph-Settings'!$N$5=1, 'Calcs-control1_comments'!IG5, 'Calcs-control1_comments'!IG9)</f>
        <v>462.4848581954322</v>
      </c>
      <c r="IH1" s="69">
        <f>IF('Graph-Settings'!$N$5=1, 'Calcs-control1_comments'!IH5, 'Calcs-control1_comments'!IH9)</f>
        <v>646.80316390578162</v>
      </c>
      <c r="II1" s="69">
        <f>IF('Graph-Settings'!$N$5=1, 'Calcs-control1_comments'!II5, 'Calcs-control1_comments'!II9)</f>
        <v>899.66911598379204</v>
      </c>
      <c r="IJ1" s="69">
        <f>IF('Graph-Settings'!$N$5=1, 'Calcs-control1_comments'!IJ5, 'Calcs-control1_comments'!IJ9)</f>
        <v>1243.7831652141069</v>
      </c>
      <c r="IK1" s="69">
        <f>IF('Graph-Settings'!$N$5=1, 'Calcs-control1_comments'!IK5, 'Calcs-control1_comments'!IK9)</f>
        <v>1707.8268118284593</v>
      </c>
      <c r="IL1" s="69">
        <f>IF('Graph-Settings'!$N$5=1, 'Calcs-control1_comments'!IL5, 'Calcs-control1_comments'!IL9)</f>
        <v>2327.2125364860231</v>
      </c>
      <c r="IM1" s="69">
        <f>IF('Graph-Settings'!$N$5=1, 'Calcs-control1_comments'!IM5, 'Calcs-control1_comments'!IM9)</f>
        <v>3144.4594795525527</v>
      </c>
      <c r="IN1" s="69">
        <f>IF('Graph-Settings'!$N$5=1, 'Calcs-control1_comments'!IN5, 'Calcs-control1_comments'!IN9)</f>
        <v>4747.0433878940867</v>
      </c>
      <c r="IO1" s="69">
        <f>IF('Graph-Settings'!$N$5=1, 'Calcs-control1_comments'!IO5, 'Calcs-control1_comments'!IO9)</f>
        <v>7506.1013747874595</v>
      </c>
      <c r="IP1" s="69">
        <f>IF('Graph-Settings'!$N$5=1, 'Calcs-control1_comments'!IP5, 'Calcs-control1_comments'!IP9)</f>
        <v>10891.354552587547</v>
      </c>
      <c r="IQ1" s="69">
        <f>IF('Graph-Settings'!$N$5=1, 'Calcs-control1_comments'!IQ5, 'Calcs-control1_comments'!IQ9)</f>
        <v>14849.86693458937</v>
      </c>
      <c r="IR1" s="69">
        <f>IF('Graph-Settings'!$N$5=1, 'Calcs-control1_comments'!IR5, 'Calcs-control1_comments'!IR9)</f>
        <v>19386.479583612327</v>
      </c>
      <c r="IS1" s="69">
        <f>IF('Graph-Settings'!$N$5=1, 'Calcs-control1_comments'!IS5, 'Calcs-control1_comments'!IS9)</f>
        <v>24565.784575309877</v>
      </c>
      <c r="IT1" s="69">
        <f>IF('Graph-Settings'!$N$5=1, 'Calcs-control1_comments'!IT5, 'Calcs-control1_comments'!IT9)</f>
        <v>30449.646868576314</v>
      </c>
      <c r="IU1" s="69">
        <f>IF('Graph-Settings'!$N$5=1, 'Calcs-control1_comments'!IU5, 'Calcs-control1_comments'!IU9)</f>
        <v>37030.599287286488</v>
      </c>
      <c r="IV1" s="69">
        <f>IF('Graph-Settings'!$N$5=1, 'Calcs-control1_comments'!IV5, 'Calcs-control1_comments'!IV9)</f>
        <v>44204.152786079198</v>
      </c>
      <c r="IW1" s="69">
        <f>IF('Graph-Settings'!$N$5=1, 'Calcs-control1_comments'!IW5, 'Calcs-control1_comments'!IW9)</f>
        <v>51774.135453079456</v>
      </c>
      <c r="IX1" s="69">
        <f>IF('Graph-Settings'!$N$5=1, 'Calcs-control1_comments'!IX5, 'Calcs-control1_comments'!IX9)</f>
        <v>58187.155506588359</v>
      </c>
      <c r="IY1" s="69">
        <f>IF('Graph-Settings'!$N$5=1, 'Calcs-control1_comments'!IY5, 'Calcs-control1_comments'!IY9)</f>
        <v>62920.605588858394</v>
      </c>
      <c r="IZ1" s="69">
        <f>IF('Graph-Settings'!$N$5=1, 'Calcs-control1_comments'!IZ5, 'Calcs-control1_comments'!IZ9)</f>
        <v>66442.032494445739</v>
      </c>
      <c r="JA1" s="69">
        <f>IF('Graph-Settings'!$N$5=1, 'Calcs-control1_comments'!JA5, 'Calcs-control1_comments'!JA9)</f>
        <v>69093.744604524734</v>
      </c>
      <c r="JB1" s="69">
        <f>IF('Graph-Settings'!$N$5=1, 'Calcs-control1_comments'!JB5, 'Calcs-control1_comments'!JB9)</f>
        <v>71114.477936275056</v>
      </c>
      <c r="JC1" s="69">
        <f>IF('Graph-Settings'!$N$5=1, 'Calcs-control1_comments'!JC5, 'Calcs-control1_comments'!JC9)</f>
        <v>72671.139153587603</v>
      </c>
      <c r="JD1" s="69">
        <f>IF('Graph-Settings'!$N$5=1, 'Calcs-control1_comments'!JD5, 'Calcs-control1_comments'!JD9)</f>
        <v>73881.704726660944</v>
      </c>
      <c r="JE1" s="69">
        <f>IF('Graph-Settings'!$N$5=1, 'Calcs-control1_comments'!JE5, 'Calcs-control1_comments'!JE9)</f>
        <v>74830.765390367989</v>
      </c>
      <c r="JF1" s="69">
        <f>IF('Graph-Settings'!$N$5=1, 'Calcs-control1_comments'!JF5, 'Calcs-control1_comments'!JF9)</f>
        <v>75579.898874721868</v>
      </c>
      <c r="JG1" s="69">
        <f>IF('Graph-Settings'!$N$5=1, 'Calcs-control1_comments'!JG5, 'Calcs-control1_comments'!JG9)</f>
        <v>76174.596813814191</v>
      </c>
      <c r="JH1" s="69">
        <f>IF('Graph-Settings'!$N$5=1, 'Calcs-control1_comments'!JH5, 'Calcs-control1_comments'!JH9)</f>
        <v>76648.932319836924</v>
      </c>
      <c r="JI1" s="69">
        <f>IF('Graph-Settings'!$N$5=1, 'Calcs-control1_comments'!JI5, 'Calcs-control1_comments'!JI9)</f>
        <v>77028.746096459639</v>
      </c>
      <c r="JK1" t="s">
        <v>137</v>
      </c>
    </row>
    <row r="2" spans="1:271" s="80" customFormat="1" ht="73.5" customHeight="1" x14ac:dyDescent="0.25">
      <c r="A2" s="78" t="s">
        <v>176</v>
      </c>
      <c r="B2" s="78" t="s">
        <v>173</v>
      </c>
      <c r="C2" s="78" t="s">
        <v>171</v>
      </c>
      <c r="D2" s="78" t="s">
        <v>174</v>
      </c>
      <c r="E2" s="85" t="s">
        <v>175</v>
      </c>
      <c r="F2" s="88"/>
      <c r="G2" s="79"/>
      <c r="H2" s="78" t="s">
        <v>163</v>
      </c>
      <c r="I2" s="78" t="s">
        <v>172</v>
      </c>
      <c r="J2" s="85" t="s">
        <v>164</v>
      </c>
      <c r="K2" s="86"/>
      <c r="L2" s="86"/>
      <c r="M2" s="87"/>
      <c r="N2" s="85" t="s">
        <v>167</v>
      </c>
      <c r="O2" s="86"/>
      <c r="P2" s="87"/>
      <c r="Q2" s="79"/>
      <c r="R2" s="79"/>
      <c r="AQ2" s="81"/>
      <c r="AR2" s="85" t="s">
        <v>162</v>
      </c>
      <c r="AS2" s="89"/>
      <c r="AT2" s="89"/>
      <c r="AU2" s="89"/>
      <c r="AV2" s="88"/>
      <c r="AW2" s="82"/>
      <c r="AX2" s="82"/>
      <c r="AY2" s="82"/>
      <c r="AZ2" s="81"/>
      <c r="BA2" s="81"/>
      <c r="BB2" s="81"/>
      <c r="BC2" s="81"/>
      <c r="BD2" s="81"/>
      <c r="BE2" s="81"/>
      <c r="BF2" s="81"/>
      <c r="BG2" s="81"/>
      <c r="BH2" s="81"/>
      <c r="BI2" s="81"/>
      <c r="BJ2" s="81"/>
      <c r="BK2" s="81"/>
      <c r="BL2" s="81"/>
      <c r="BM2" s="81"/>
      <c r="BN2" s="81"/>
      <c r="BO2" s="81"/>
      <c r="BP2" s="81"/>
      <c r="BQ2" s="81"/>
      <c r="BR2" s="81"/>
      <c r="BS2" s="81"/>
      <c r="BT2" s="81"/>
      <c r="BU2" s="81"/>
      <c r="BV2" s="81"/>
      <c r="BX2" s="85" t="s">
        <v>178</v>
      </c>
      <c r="BY2" s="88"/>
      <c r="BZ2" s="79"/>
      <c r="CA2" s="79"/>
      <c r="CC2" s="85" t="s">
        <v>144</v>
      </c>
      <c r="CD2" s="88"/>
      <c r="CE2" s="85" t="s">
        <v>177</v>
      </c>
      <c r="CF2" s="93"/>
      <c r="CG2" s="78" t="s">
        <v>179</v>
      </c>
      <c r="CH2" s="81"/>
      <c r="CI2" s="85" t="s">
        <v>143</v>
      </c>
      <c r="CJ2" s="89"/>
      <c r="CK2" s="88"/>
      <c r="CL2" s="84"/>
      <c r="CM2" s="84"/>
      <c r="CN2" s="84"/>
      <c r="CO2" s="84"/>
      <c r="CP2" s="84"/>
      <c r="CQ2" s="84"/>
      <c r="DM2" s="85" t="s">
        <v>142</v>
      </c>
      <c r="DN2" s="89"/>
      <c r="DO2" s="88"/>
      <c r="DP2" s="79"/>
      <c r="DQ2" s="79"/>
      <c r="DR2" s="79"/>
      <c r="DS2" s="79"/>
      <c r="DT2" s="84"/>
      <c r="DU2" s="84"/>
      <c r="DV2" s="84"/>
      <c r="DW2" s="84"/>
      <c r="EQ2" s="85" t="s">
        <v>140</v>
      </c>
      <c r="ER2" s="89"/>
      <c r="ES2" s="88"/>
      <c r="FT2" s="81"/>
      <c r="FU2" s="85" t="s">
        <v>141</v>
      </c>
      <c r="FV2" s="89"/>
      <c r="FW2" s="88"/>
      <c r="FX2" s="81"/>
      <c r="FY2" s="81"/>
      <c r="FZ2" s="81"/>
      <c r="GA2" s="81"/>
      <c r="GB2" s="81"/>
      <c r="GC2" s="81"/>
      <c r="GD2" s="81"/>
      <c r="GE2" s="81"/>
      <c r="GF2" s="81"/>
      <c r="GG2" s="81"/>
      <c r="GH2" s="81"/>
      <c r="GI2" s="81"/>
      <c r="GJ2" s="81"/>
      <c r="GK2" s="81"/>
      <c r="GL2" s="81"/>
      <c r="GM2" s="81"/>
      <c r="GN2" s="81"/>
      <c r="GO2" s="81"/>
      <c r="GP2" s="81"/>
      <c r="GQ2" s="81"/>
      <c r="GR2" s="81"/>
      <c r="GS2" s="81"/>
      <c r="GT2" s="81"/>
      <c r="GU2" s="81"/>
      <c r="GV2" s="81"/>
      <c r="GW2" s="81"/>
      <c r="GZ2" s="85" t="s">
        <v>180</v>
      </c>
      <c r="HA2" s="89"/>
      <c r="HB2" s="88"/>
      <c r="IF2" s="85" t="s">
        <v>181</v>
      </c>
      <c r="IG2" s="89"/>
      <c r="IH2" s="88"/>
    </row>
    <row r="3" spans="1:271" x14ac:dyDescent="0.25">
      <c r="B3" s="2" t="s">
        <v>32</v>
      </c>
      <c r="C3" s="77"/>
      <c r="D3" s="2"/>
      <c r="E3" s="2"/>
      <c r="F3" s="2"/>
      <c r="G3" s="2"/>
      <c r="H3" s="2"/>
      <c r="I3" s="77"/>
      <c r="J3" s="2"/>
      <c r="K3" s="2"/>
      <c r="L3" s="2"/>
      <c r="M3" s="2"/>
      <c r="N3" s="15" t="s">
        <v>103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13"/>
      <c r="AR3" s="15" t="s">
        <v>50</v>
      </c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CI3" s="3" t="s">
        <v>46</v>
      </c>
      <c r="DM3" t="s">
        <v>45</v>
      </c>
      <c r="EQ3" t="s">
        <v>48</v>
      </c>
      <c r="FU3" s="3" t="s">
        <v>49</v>
      </c>
      <c r="GZ3" t="s">
        <v>132</v>
      </c>
      <c r="HA3" s="11">
        <v>0</v>
      </c>
      <c r="HB3" s="11">
        <v>2.5</v>
      </c>
      <c r="HC3" s="11">
        <v>5</v>
      </c>
      <c r="HD3" s="11">
        <v>7.5</v>
      </c>
      <c r="HE3" s="11">
        <v>10</v>
      </c>
      <c r="HF3" s="11">
        <v>12.5</v>
      </c>
      <c r="HG3" s="11">
        <v>15</v>
      </c>
      <c r="HH3" s="11">
        <v>17.5</v>
      </c>
      <c r="HI3" s="11">
        <v>20</v>
      </c>
      <c r="HJ3" s="11">
        <v>22.5</v>
      </c>
      <c r="HK3" s="11">
        <v>25</v>
      </c>
      <c r="HL3" s="11">
        <v>27.5</v>
      </c>
      <c r="HM3" s="11">
        <v>30</v>
      </c>
      <c r="HN3" s="11">
        <v>32.5</v>
      </c>
      <c r="HO3" s="11">
        <v>35</v>
      </c>
      <c r="HP3" s="11">
        <v>37.5</v>
      </c>
      <c r="HQ3" s="11">
        <v>40</v>
      </c>
      <c r="HR3" s="11">
        <v>42.5</v>
      </c>
      <c r="HS3" s="11">
        <v>45</v>
      </c>
      <c r="HT3" s="11">
        <v>47.5</v>
      </c>
      <c r="HU3" s="11">
        <v>50</v>
      </c>
      <c r="HV3" s="11">
        <v>52.5</v>
      </c>
      <c r="HW3" s="11">
        <v>55</v>
      </c>
      <c r="HX3" s="11">
        <v>57.5</v>
      </c>
      <c r="HY3" s="11">
        <v>60</v>
      </c>
      <c r="HZ3" s="11">
        <v>62.5</v>
      </c>
      <c r="IA3" s="11">
        <v>65</v>
      </c>
      <c r="IB3" s="11">
        <v>67.5</v>
      </c>
      <c r="IC3" s="11">
        <v>70</v>
      </c>
      <c r="IF3" t="s">
        <v>133</v>
      </c>
      <c r="IG3" s="11">
        <v>0</v>
      </c>
      <c r="IH3" s="11">
        <v>2.5</v>
      </c>
      <c r="II3" s="11">
        <v>5</v>
      </c>
      <c r="IJ3" s="11">
        <v>7.5</v>
      </c>
      <c r="IK3" s="11">
        <v>10</v>
      </c>
      <c r="IL3" s="11">
        <v>12.5</v>
      </c>
      <c r="IM3" s="11">
        <v>15</v>
      </c>
      <c r="IN3" s="11">
        <v>17.5</v>
      </c>
      <c r="IO3" s="11">
        <v>20</v>
      </c>
      <c r="IP3" s="11">
        <v>22.5</v>
      </c>
      <c r="IQ3" s="11">
        <v>25</v>
      </c>
      <c r="IR3" s="11">
        <v>27.5</v>
      </c>
      <c r="IS3" s="11">
        <v>30</v>
      </c>
      <c r="IT3" s="11">
        <v>32.5</v>
      </c>
      <c r="IU3" s="11">
        <v>35</v>
      </c>
      <c r="IV3" s="11">
        <v>37.5</v>
      </c>
      <c r="IW3" s="11">
        <v>40</v>
      </c>
      <c r="IX3" s="11">
        <v>42.5</v>
      </c>
      <c r="IY3" s="11">
        <v>45</v>
      </c>
      <c r="IZ3" s="11">
        <v>47.5</v>
      </c>
      <c r="JA3" s="11">
        <v>50</v>
      </c>
      <c r="JB3" s="11">
        <v>52.5</v>
      </c>
      <c r="JC3" s="11">
        <v>55</v>
      </c>
      <c r="JD3" s="11">
        <v>57.5</v>
      </c>
      <c r="JE3" s="11">
        <v>60</v>
      </c>
      <c r="JF3" s="11">
        <v>62.5</v>
      </c>
      <c r="JG3" s="11">
        <v>65</v>
      </c>
      <c r="JH3" s="11">
        <v>67.5</v>
      </c>
      <c r="JI3" s="11">
        <v>70</v>
      </c>
    </row>
    <row r="4" spans="1:271" s="3" customFormat="1" x14ac:dyDescent="0.25">
      <c r="A4" s="10" t="s">
        <v>30</v>
      </c>
      <c r="B4" s="9" t="s">
        <v>20</v>
      </c>
      <c r="C4" s="9" t="s">
        <v>29</v>
      </c>
      <c r="D4" s="9" t="s">
        <v>0</v>
      </c>
      <c r="E4" s="40" t="s">
        <v>1</v>
      </c>
      <c r="F4" s="40" t="s">
        <v>2</v>
      </c>
      <c r="G4" s="40" t="s">
        <v>3</v>
      </c>
      <c r="H4" s="40" t="s">
        <v>31</v>
      </c>
      <c r="I4" s="40" t="s">
        <v>165</v>
      </c>
      <c r="J4" s="40" t="s">
        <v>27</v>
      </c>
      <c r="K4" s="40" t="s">
        <v>28</v>
      </c>
      <c r="L4" s="40" t="s">
        <v>187</v>
      </c>
      <c r="M4" s="40" t="s">
        <v>24</v>
      </c>
      <c r="N4" s="38">
        <v>0</v>
      </c>
      <c r="O4" s="38">
        <v>2.5</v>
      </c>
      <c r="P4" s="38">
        <v>5</v>
      </c>
      <c r="Q4" s="38">
        <v>7.5</v>
      </c>
      <c r="R4" s="38">
        <v>10</v>
      </c>
      <c r="S4" s="38">
        <v>12.5</v>
      </c>
      <c r="T4" s="38">
        <v>15</v>
      </c>
      <c r="U4" s="38">
        <v>17.5</v>
      </c>
      <c r="V4" s="38">
        <v>20</v>
      </c>
      <c r="W4" s="38">
        <v>22.5</v>
      </c>
      <c r="X4" s="38">
        <v>25</v>
      </c>
      <c r="Y4" s="38">
        <v>27.5</v>
      </c>
      <c r="Z4" s="38">
        <v>30</v>
      </c>
      <c r="AA4" s="38">
        <v>32.5</v>
      </c>
      <c r="AB4" s="38">
        <v>35</v>
      </c>
      <c r="AC4" s="38">
        <v>37.5</v>
      </c>
      <c r="AD4" s="38">
        <v>40</v>
      </c>
      <c r="AE4" s="38">
        <v>42.5</v>
      </c>
      <c r="AF4" s="38">
        <v>45</v>
      </c>
      <c r="AG4" s="38">
        <v>47.5</v>
      </c>
      <c r="AH4" s="38">
        <v>50</v>
      </c>
      <c r="AI4" s="38">
        <v>52.5</v>
      </c>
      <c r="AJ4" s="38">
        <v>55</v>
      </c>
      <c r="AK4" s="38">
        <v>57.5</v>
      </c>
      <c r="AL4" s="38">
        <v>60</v>
      </c>
      <c r="AM4" s="38">
        <v>62.5</v>
      </c>
      <c r="AN4" s="38">
        <v>65</v>
      </c>
      <c r="AO4" s="38">
        <v>67.5</v>
      </c>
      <c r="AP4" s="38">
        <v>70</v>
      </c>
      <c r="AQ4" s="13"/>
      <c r="AR4" s="38">
        <v>0</v>
      </c>
      <c r="AS4" s="38">
        <v>2.5</v>
      </c>
      <c r="AT4" s="38">
        <v>5</v>
      </c>
      <c r="AU4" s="38">
        <v>7.5</v>
      </c>
      <c r="AV4" s="38">
        <v>10</v>
      </c>
      <c r="AW4" s="38">
        <v>12.5</v>
      </c>
      <c r="AX4" s="38">
        <v>15</v>
      </c>
      <c r="AY4" s="38">
        <v>17.5</v>
      </c>
      <c r="AZ4" s="38">
        <v>20</v>
      </c>
      <c r="BA4" s="38">
        <v>22.5</v>
      </c>
      <c r="BB4" s="38">
        <v>25</v>
      </c>
      <c r="BC4" s="38">
        <v>27.5</v>
      </c>
      <c r="BD4" s="38">
        <v>30</v>
      </c>
      <c r="BE4" s="38">
        <v>32.5</v>
      </c>
      <c r="BF4" s="38">
        <v>35</v>
      </c>
      <c r="BG4" s="38">
        <v>37.5</v>
      </c>
      <c r="BH4" s="38">
        <v>40</v>
      </c>
      <c r="BI4" s="38">
        <v>42.5</v>
      </c>
      <c r="BJ4" s="38">
        <v>45</v>
      </c>
      <c r="BK4" s="38">
        <v>47.5</v>
      </c>
      <c r="BL4" s="38">
        <v>50</v>
      </c>
      <c r="BM4" s="38">
        <v>52.5</v>
      </c>
      <c r="BN4" s="38">
        <v>55</v>
      </c>
      <c r="BO4" s="38">
        <v>57.5</v>
      </c>
      <c r="BP4" s="38">
        <v>60</v>
      </c>
      <c r="BQ4" s="38">
        <v>62.5</v>
      </c>
      <c r="BR4" s="38">
        <v>65</v>
      </c>
      <c r="BS4" s="38">
        <v>67.5</v>
      </c>
      <c r="BT4" s="38">
        <v>70</v>
      </c>
      <c r="BW4"/>
      <c r="BX4"/>
      <c r="BY4" s="3" t="s">
        <v>39</v>
      </c>
      <c r="BZ4" s="3" t="s">
        <v>40</v>
      </c>
      <c r="CA4" t="s">
        <v>38</v>
      </c>
      <c r="CB4" s="13"/>
      <c r="CC4" s="3" t="s">
        <v>43</v>
      </c>
      <c r="CD4" s="3" t="s">
        <v>47</v>
      </c>
      <c r="CE4" s="14" t="s">
        <v>42</v>
      </c>
      <c r="CF4" s="3" t="s">
        <v>44</v>
      </c>
      <c r="CG4" s="3" t="s">
        <v>109</v>
      </c>
      <c r="CI4" s="38">
        <v>0</v>
      </c>
      <c r="CJ4" s="38">
        <v>2.5</v>
      </c>
      <c r="CK4" s="38">
        <v>5</v>
      </c>
      <c r="CL4" s="38">
        <v>7.5</v>
      </c>
      <c r="CM4" s="38">
        <v>10</v>
      </c>
      <c r="CN4" s="38">
        <v>12.5</v>
      </c>
      <c r="CO4" s="38">
        <v>15</v>
      </c>
      <c r="CP4" s="38">
        <v>17.5</v>
      </c>
      <c r="CQ4" s="38">
        <v>20</v>
      </c>
      <c r="CR4" s="38">
        <v>22.5</v>
      </c>
      <c r="CS4" s="38">
        <v>25</v>
      </c>
      <c r="CT4" s="38">
        <v>27.5</v>
      </c>
      <c r="CU4" s="38">
        <v>30</v>
      </c>
      <c r="CV4" s="38">
        <v>32.5</v>
      </c>
      <c r="CW4" s="38">
        <v>35</v>
      </c>
      <c r="CX4" s="38">
        <v>37.5</v>
      </c>
      <c r="CY4" s="38">
        <v>40</v>
      </c>
      <c r="CZ4" s="38">
        <v>42.5</v>
      </c>
      <c r="DA4" s="38">
        <v>45</v>
      </c>
      <c r="DB4" s="38">
        <v>47.5</v>
      </c>
      <c r="DC4" s="38">
        <v>50</v>
      </c>
      <c r="DD4" s="38">
        <v>52.5</v>
      </c>
      <c r="DE4" s="38">
        <v>55</v>
      </c>
      <c r="DF4" s="38">
        <v>57.5</v>
      </c>
      <c r="DG4" s="38">
        <v>60</v>
      </c>
      <c r="DH4" s="38">
        <v>62.5</v>
      </c>
      <c r="DI4" s="38">
        <v>65</v>
      </c>
      <c r="DJ4" s="38">
        <v>67.5</v>
      </c>
      <c r="DK4" s="38">
        <v>70</v>
      </c>
      <c r="DM4" s="38">
        <v>0</v>
      </c>
      <c r="DN4" s="38">
        <v>2.5</v>
      </c>
      <c r="DO4" s="38">
        <v>5</v>
      </c>
      <c r="DP4" s="38">
        <v>7.5</v>
      </c>
      <c r="DQ4" s="38">
        <v>10</v>
      </c>
      <c r="DR4" s="38">
        <v>12.5</v>
      </c>
      <c r="DS4" s="38">
        <v>15</v>
      </c>
      <c r="DT4" s="38">
        <v>17.5</v>
      </c>
      <c r="DU4" s="38">
        <v>20</v>
      </c>
      <c r="DV4" s="38">
        <v>22.5</v>
      </c>
      <c r="DW4" s="38">
        <v>25</v>
      </c>
      <c r="DX4" s="38">
        <v>27.5</v>
      </c>
      <c r="DY4" s="38">
        <v>30</v>
      </c>
      <c r="DZ4" s="38">
        <v>32.5</v>
      </c>
      <c r="EA4" s="38">
        <v>35</v>
      </c>
      <c r="EB4" s="38">
        <v>37.5</v>
      </c>
      <c r="EC4" s="38">
        <v>40</v>
      </c>
      <c r="ED4" s="38">
        <v>42.5</v>
      </c>
      <c r="EE4" s="38">
        <v>45</v>
      </c>
      <c r="EF4" s="38">
        <v>47.5</v>
      </c>
      <c r="EG4" s="38">
        <v>50</v>
      </c>
      <c r="EH4" s="38">
        <v>52.5</v>
      </c>
      <c r="EI4" s="38">
        <v>55</v>
      </c>
      <c r="EJ4" s="38">
        <v>57.5</v>
      </c>
      <c r="EK4" s="38">
        <v>60</v>
      </c>
      <c r="EL4" s="38">
        <v>62.5</v>
      </c>
      <c r="EM4" s="38">
        <v>65</v>
      </c>
      <c r="EN4" s="38">
        <v>67.5</v>
      </c>
      <c r="EO4" s="38">
        <v>70</v>
      </c>
      <c r="EQ4" s="38">
        <v>0</v>
      </c>
      <c r="ER4" s="38">
        <v>2.5</v>
      </c>
      <c r="ES4" s="38">
        <v>5</v>
      </c>
      <c r="ET4" s="38">
        <v>7.5</v>
      </c>
      <c r="EU4" s="38">
        <v>10</v>
      </c>
      <c r="EV4" s="38">
        <v>12.5</v>
      </c>
      <c r="EW4" s="38">
        <v>15</v>
      </c>
      <c r="EX4" s="38">
        <v>17.5</v>
      </c>
      <c r="EY4" s="38">
        <v>20</v>
      </c>
      <c r="EZ4" s="38">
        <v>22.5</v>
      </c>
      <c r="FA4" s="38">
        <v>25</v>
      </c>
      <c r="FB4" s="38">
        <v>27.5</v>
      </c>
      <c r="FC4" s="38">
        <v>30</v>
      </c>
      <c r="FD4" s="38">
        <v>32.5</v>
      </c>
      <c r="FE4" s="38">
        <v>35</v>
      </c>
      <c r="FF4" s="38">
        <v>37.5</v>
      </c>
      <c r="FG4" s="38">
        <v>40</v>
      </c>
      <c r="FH4" s="38">
        <v>42.5</v>
      </c>
      <c r="FI4" s="38">
        <v>45</v>
      </c>
      <c r="FJ4" s="38">
        <v>47.5</v>
      </c>
      <c r="FK4" s="38">
        <v>50</v>
      </c>
      <c r="FL4" s="38">
        <v>52.5</v>
      </c>
      <c r="FM4" s="38">
        <v>55</v>
      </c>
      <c r="FN4" s="38">
        <v>57.5</v>
      </c>
      <c r="FO4" s="38">
        <v>60</v>
      </c>
      <c r="FP4" s="38">
        <v>62.5</v>
      </c>
      <c r="FQ4" s="38">
        <v>65</v>
      </c>
      <c r="FR4" s="38">
        <v>67.5</v>
      </c>
      <c r="FS4" s="38">
        <v>70</v>
      </c>
      <c r="FU4" s="38">
        <v>0</v>
      </c>
      <c r="FV4" s="38">
        <v>2.5</v>
      </c>
      <c r="FW4" s="38">
        <v>5</v>
      </c>
      <c r="FX4" s="38">
        <v>7.5</v>
      </c>
      <c r="FY4" s="38">
        <v>10</v>
      </c>
      <c r="FZ4" s="38">
        <v>12.5</v>
      </c>
      <c r="GA4" s="38">
        <v>15</v>
      </c>
      <c r="GB4" s="38">
        <v>17.5</v>
      </c>
      <c r="GC4" s="38">
        <v>20</v>
      </c>
      <c r="GD4" s="38">
        <v>22.5</v>
      </c>
      <c r="GE4" s="38">
        <v>25</v>
      </c>
      <c r="GF4" s="38">
        <v>27.5</v>
      </c>
      <c r="GG4" s="38">
        <v>30</v>
      </c>
      <c r="GH4" s="38">
        <v>32.5</v>
      </c>
      <c r="GI4" s="38">
        <v>35</v>
      </c>
      <c r="GJ4" s="38">
        <v>37.5</v>
      </c>
      <c r="GK4" s="38">
        <v>40</v>
      </c>
      <c r="GL4" s="38">
        <v>42.5</v>
      </c>
      <c r="GM4" s="38">
        <v>45</v>
      </c>
      <c r="GN4" s="38">
        <v>47.5</v>
      </c>
      <c r="GO4" s="38">
        <v>50</v>
      </c>
      <c r="GP4" s="38">
        <v>52.5</v>
      </c>
      <c r="GQ4" s="38">
        <v>55</v>
      </c>
      <c r="GR4" s="38">
        <v>57.5</v>
      </c>
      <c r="GS4" s="38">
        <v>60</v>
      </c>
      <c r="GT4" s="38">
        <v>62.5</v>
      </c>
      <c r="GU4" s="38">
        <v>65</v>
      </c>
      <c r="GV4" s="38">
        <v>67.5</v>
      </c>
      <c r="GW4" s="38">
        <v>70</v>
      </c>
      <c r="GZ4" s="2" t="s">
        <v>125</v>
      </c>
      <c r="IF4" s="2" t="s">
        <v>128</v>
      </c>
    </row>
    <row r="5" spans="1:271" x14ac:dyDescent="0.25">
      <c r="A5" s="24">
        <v>1</v>
      </c>
      <c r="B5" s="22" t="str">
        <f>IF(AND($GZ$5&gt;12, $GZ$5&lt;19), A5*5-5, "")</f>
        <v/>
      </c>
      <c r="C5" s="20">
        <v>16</v>
      </c>
      <c r="D5" s="42" t="s">
        <v>4</v>
      </c>
      <c r="E5" s="42">
        <v>90</v>
      </c>
      <c r="F5" s="42">
        <v>6.4899999999999999E-2</v>
      </c>
      <c r="G5" s="42">
        <v>4.5</v>
      </c>
      <c r="H5" s="42"/>
      <c r="I5" s="42"/>
      <c r="J5" s="42">
        <v>0.9</v>
      </c>
      <c r="K5" s="42">
        <v>72</v>
      </c>
      <c r="L5" s="42">
        <f>IF('Graph-Settings'!$I$6='Graph-Settings'!$C$46, K5, 'Graph-Settings'!$I$6)</f>
        <v>72</v>
      </c>
      <c r="M5" s="42">
        <f>EXP(50*LN($J5)*(1/$L5-1/$K5))</f>
        <v>1</v>
      </c>
      <c r="N5" s="42">
        <f t="shared" ref="N5:W12" si="0">$E5*(1-EXP(-$F5*N$4))^$G5</f>
        <v>0</v>
      </c>
      <c r="O5" s="42">
        <f t="shared" si="0"/>
        <v>1.7525573566632272E-2</v>
      </c>
      <c r="P5" s="42">
        <f t="shared" si="0"/>
        <v>0.27937434115814597</v>
      </c>
      <c r="Q5" s="42">
        <f t="shared" si="0"/>
        <v>1.2323679441206767</v>
      </c>
      <c r="R5" s="42">
        <f t="shared" si="0"/>
        <v>3.2310525880727958</v>
      </c>
      <c r="S5" s="42">
        <f t="shared" si="0"/>
        <v>6.3975849568315351</v>
      </c>
      <c r="T5" s="42">
        <f t="shared" si="0"/>
        <v>10.642843534040084</v>
      </c>
      <c r="U5" s="42">
        <f t="shared" si="0"/>
        <v>15.744723744722917</v>
      </c>
      <c r="V5" s="42">
        <f t="shared" si="0"/>
        <v>21.425909917426157</v>
      </c>
      <c r="W5" s="42">
        <f t="shared" si="0"/>
        <v>27.410340096197537</v>
      </c>
      <c r="X5" s="42">
        <f t="shared" ref="X5:AG12" si="1">$E5*(1-EXP(-$F5*X$4))^$G5</f>
        <v>33.456274607906323</v>
      </c>
      <c r="Y5" s="42">
        <f t="shared" si="1"/>
        <v>39.370922009253235</v>
      </c>
      <c r="Z5" s="42">
        <f t="shared" si="1"/>
        <v>45.012871397019474</v>
      </c>
      <c r="AA5" s="42">
        <f t="shared" si="1"/>
        <v>50.287608879168125</v>
      </c>
      <c r="AB5" s="42">
        <f t="shared" si="1"/>
        <v>55.13986482704</v>
      </c>
      <c r="AC5" s="42">
        <f t="shared" si="1"/>
        <v>59.545148273821894</v>
      </c>
      <c r="AD5" s="42">
        <f t="shared" si="1"/>
        <v>63.501782485163226</v>
      </c>
      <c r="AE5" s="42">
        <f t="shared" si="1"/>
        <v>67.024058277554005</v>
      </c>
      <c r="AF5" s="42">
        <f t="shared" si="1"/>
        <v>70.136696186001146</v>
      </c>
      <c r="AG5" s="42">
        <f t="shared" si="1"/>
        <v>72.870573640681627</v>
      </c>
      <c r="AH5" s="42">
        <f t="shared" ref="AH5:AP12" si="2">$E5*(1-EXP(-$F5*AH$4))^$G5</f>
        <v>75.259561156061139</v>
      </c>
      <c r="AI5" s="42">
        <f t="shared" si="2"/>
        <v>77.338272786604932</v>
      </c>
      <c r="AJ5" s="42">
        <f t="shared" si="2"/>
        <v>79.140537642942078</v>
      </c>
      <c r="AK5" s="42">
        <f t="shared" si="2"/>
        <v>80.698420291191127</v>
      </c>
      <c r="AL5" s="42">
        <f t="shared" si="2"/>
        <v>82.041646115501933</v>
      </c>
      <c r="AM5" s="42">
        <f t="shared" si="2"/>
        <v>83.197316506558849</v>
      </c>
      <c r="AN5" s="42">
        <f t="shared" si="2"/>
        <v>84.189824769985293</v>
      </c>
      <c r="AO5" s="42">
        <f t="shared" si="2"/>
        <v>85.040905650442426</v>
      </c>
      <c r="AP5" s="49">
        <f t="shared" si="2"/>
        <v>85.769769152001331</v>
      </c>
      <c r="AR5" s="56">
        <f>$M5*N5</f>
        <v>0</v>
      </c>
      <c r="AS5" s="42">
        <f t="shared" ref="AS5:BT14" si="3">$M5*O5</f>
        <v>1.7525573566632272E-2</v>
      </c>
      <c r="AT5" s="42">
        <f t="shared" si="3"/>
        <v>0.27937434115814597</v>
      </c>
      <c r="AU5" s="42">
        <f t="shared" si="3"/>
        <v>1.2323679441206767</v>
      </c>
      <c r="AV5" s="42">
        <f t="shared" si="3"/>
        <v>3.2310525880727958</v>
      </c>
      <c r="AW5" s="42">
        <f t="shared" si="3"/>
        <v>6.3975849568315351</v>
      </c>
      <c r="AX5" s="42">
        <f t="shared" si="3"/>
        <v>10.642843534040084</v>
      </c>
      <c r="AY5" s="42">
        <f t="shared" si="3"/>
        <v>15.744723744722917</v>
      </c>
      <c r="AZ5" s="42">
        <f t="shared" si="3"/>
        <v>21.425909917426157</v>
      </c>
      <c r="BA5" s="42">
        <f t="shared" si="3"/>
        <v>27.410340096197537</v>
      </c>
      <c r="BB5" s="42">
        <f t="shared" si="3"/>
        <v>33.456274607906323</v>
      </c>
      <c r="BC5" s="42">
        <f t="shared" si="3"/>
        <v>39.370922009253235</v>
      </c>
      <c r="BD5" s="42">
        <f t="shared" si="3"/>
        <v>45.012871397019474</v>
      </c>
      <c r="BE5" s="42">
        <f t="shared" si="3"/>
        <v>50.287608879168125</v>
      </c>
      <c r="BF5" s="42">
        <f t="shared" si="3"/>
        <v>55.13986482704</v>
      </c>
      <c r="BG5" s="42">
        <f t="shared" si="3"/>
        <v>59.545148273821894</v>
      </c>
      <c r="BH5" s="42">
        <f t="shared" si="3"/>
        <v>63.501782485163226</v>
      </c>
      <c r="BI5" s="42">
        <f t="shared" si="3"/>
        <v>67.024058277554005</v>
      </c>
      <c r="BJ5" s="42">
        <f t="shared" si="3"/>
        <v>70.136696186001146</v>
      </c>
      <c r="BK5" s="42">
        <f t="shared" si="3"/>
        <v>72.870573640681627</v>
      </c>
      <c r="BL5" s="42">
        <f t="shared" si="3"/>
        <v>75.259561156061139</v>
      </c>
      <c r="BM5" s="42">
        <f t="shared" si="3"/>
        <v>77.338272786604932</v>
      </c>
      <c r="BN5" s="42">
        <f t="shared" si="3"/>
        <v>79.140537642942078</v>
      </c>
      <c r="BO5" s="42">
        <f t="shared" si="3"/>
        <v>80.698420291191127</v>
      </c>
      <c r="BP5" s="42">
        <f t="shared" si="3"/>
        <v>82.041646115501933</v>
      </c>
      <c r="BQ5" s="42">
        <f t="shared" si="3"/>
        <v>83.197316506558849</v>
      </c>
      <c r="BR5" s="42">
        <f t="shared" si="3"/>
        <v>84.189824769985293</v>
      </c>
      <c r="BS5" s="42">
        <f t="shared" si="3"/>
        <v>85.040905650442426</v>
      </c>
      <c r="BT5" s="49">
        <f t="shared" si="3"/>
        <v>85.769769152001331</v>
      </c>
      <c r="BW5" s="56" t="s">
        <v>4</v>
      </c>
      <c r="BX5" s="42"/>
      <c r="BY5" s="42"/>
      <c r="BZ5" s="42"/>
      <c r="CA5" s="42">
        <f>IF(BY1&gt;84, 0.75+0.75*(1-EXP(-0.23*(BY1-84)))^0.5, 0.75-0.75*(1-EXP(0.23*(BY1-84)))^0.5)</f>
        <v>1.4208675108266395</v>
      </c>
      <c r="CB5" s="42"/>
      <c r="CC5" s="42">
        <v>2</v>
      </c>
      <c r="CD5" s="42">
        <v>0.75</v>
      </c>
      <c r="CE5" s="42">
        <f t="shared" ref="CE5:CE11" si="4">0.001*CC5^1.5*(460+25.9*$CC$1)^1.5</f>
        <v>458.33598467558227</v>
      </c>
      <c r="CF5" s="42">
        <f>CE5/(300*CA5)</f>
        <v>1.075249172737035</v>
      </c>
      <c r="CG5" s="42"/>
      <c r="CI5" s="56">
        <f>IF(1-EXP(-0.23*(AR5-$CF5))&lt;0, 0, 1-EXP(-0.23*(AR5-$CF5)))</f>
        <v>0</v>
      </c>
      <c r="CJ5" s="42">
        <f t="shared" ref="CJ5:DK11" si="5">IF(1-EXP(-0.23*(AS5-$CF5))&lt;0, 0, 1-EXP(-0.23*(AS5-$CF5)))</f>
        <v>0</v>
      </c>
      <c r="CK5" s="42">
        <f t="shared" si="5"/>
        <v>0</v>
      </c>
      <c r="CL5" s="42">
        <f t="shared" si="5"/>
        <v>3.5492159337258244E-2</v>
      </c>
      <c r="CM5" s="42">
        <f t="shared" si="5"/>
        <v>0.39093774133912107</v>
      </c>
      <c r="CN5" s="42">
        <f t="shared" si="5"/>
        <v>0.70598874508186915</v>
      </c>
      <c r="CO5" s="42">
        <f t="shared" si="5"/>
        <v>0.8892574015121556</v>
      </c>
      <c r="CP5" s="42">
        <f t="shared" si="5"/>
        <v>0.96574693233956566</v>
      </c>
      <c r="CQ5" s="42">
        <f t="shared" si="5"/>
        <v>0.99072703379181171</v>
      </c>
      <c r="CR5" s="42">
        <f t="shared" si="5"/>
        <v>0.99765875142392424</v>
      </c>
      <c r="CS5" s="42">
        <f t="shared" si="5"/>
        <v>0.99941718214649111</v>
      </c>
      <c r="CT5" s="42">
        <f t="shared" si="5"/>
        <v>0.99985046868951788</v>
      </c>
      <c r="CU5" s="42">
        <f t="shared" si="5"/>
        <v>0.99995915201691599</v>
      </c>
      <c r="CV5" s="42">
        <f t="shared" si="5"/>
        <v>0.99998785803267676</v>
      </c>
      <c r="CW5" s="42">
        <f t="shared" si="5"/>
        <v>0.99999602251799324</v>
      </c>
      <c r="CX5" s="42">
        <f t="shared" si="5"/>
        <v>0.99999855597584997</v>
      </c>
      <c r="CY5" s="42">
        <f t="shared" si="5"/>
        <v>0.9999994187603356</v>
      </c>
      <c r="CZ5" s="42">
        <f t="shared" si="5"/>
        <v>0.99999974146276072</v>
      </c>
      <c r="DA5" s="42">
        <f t="shared" si="5"/>
        <v>0.99999987364024667</v>
      </c>
      <c r="DB5" s="42">
        <f t="shared" si="5"/>
        <v>0.9999999326204736</v>
      </c>
      <c r="DC5" s="42">
        <f t="shared" si="5"/>
        <v>0.99999996110467437</v>
      </c>
      <c r="DD5" s="42">
        <f t="shared" si="5"/>
        <v>0.99999997588653478</v>
      </c>
      <c r="DE5" s="42">
        <f t="shared" si="5"/>
        <v>0.99999998406927737</v>
      </c>
      <c r="DF5" s="42">
        <f t="shared" si="5"/>
        <v>0.99999998886674601</v>
      </c>
      <c r="DG5" s="42">
        <f t="shared" si="5"/>
        <v>0.99999999182570443</v>
      </c>
      <c r="DH5" s="42">
        <f t="shared" si="5"/>
        <v>0.99999999373367321</v>
      </c>
      <c r="DI5" s="42">
        <f t="shared" si="5"/>
        <v>0.99999999501260639</v>
      </c>
      <c r="DJ5" s="42">
        <f t="shared" si="5"/>
        <v>0.99999999589927069</v>
      </c>
      <c r="DK5" s="42">
        <f t="shared" si="5"/>
        <v>0.99999999653217975</v>
      </c>
      <c r="DL5" s="42"/>
      <c r="DM5" s="42">
        <f>CI5*$CD5</f>
        <v>0</v>
      </c>
      <c r="DN5" s="42">
        <f t="shared" ref="DN5:DW18" si="6">CJ5*$CD5</f>
        <v>0</v>
      </c>
      <c r="DO5" s="42">
        <f t="shared" si="6"/>
        <v>0</v>
      </c>
      <c r="DP5" s="42">
        <f t="shared" si="6"/>
        <v>2.6619119502943683E-2</v>
      </c>
      <c r="DQ5" s="42">
        <f t="shared" si="6"/>
        <v>0.2932033060043408</v>
      </c>
      <c r="DR5" s="42">
        <f t="shared" si="6"/>
        <v>0.52949155881140186</v>
      </c>
      <c r="DS5" s="42">
        <f t="shared" si="6"/>
        <v>0.66694305113411667</v>
      </c>
      <c r="DT5" s="42">
        <f t="shared" si="6"/>
        <v>0.72431019925467421</v>
      </c>
      <c r="DU5" s="42">
        <f t="shared" si="6"/>
        <v>0.74304527534385878</v>
      </c>
      <c r="DV5" s="42">
        <f t="shared" si="6"/>
        <v>0.74824406356794315</v>
      </c>
      <c r="DW5" s="42">
        <f t="shared" si="6"/>
        <v>0.74956288660986836</v>
      </c>
      <c r="DX5" s="42">
        <f t="shared" ref="DX5:DX18" si="7">CT5*$CD5</f>
        <v>0.74988785151713844</v>
      </c>
      <c r="DY5" s="42">
        <f t="shared" ref="DY5:DY18" si="8">CU5*$CD5</f>
        <v>0.74996936401268699</v>
      </c>
      <c r="DZ5" s="42">
        <f t="shared" ref="DZ5:DZ18" si="9">CV5*$CD5</f>
        <v>0.74999089352450754</v>
      </c>
      <c r="EA5" s="42">
        <f t="shared" ref="EA5:EA18" si="10">CW5*$CD5</f>
        <v>0.74999701688849496</v>
      </c>
      <c r="EB5" s="42">
        <f t="shared" ref="EB5:EB18" si="11">CX5*$CD5</f>
        <v>0.74999891698188748</v>
      </c>
      <c r="EC5" s="42">
        <f t="shared" ref="EC5:EC18" si="12">CY5*$CD5</f>
        <v>0.7499995640702517</v>
      </c>
      <c r="ED5" s="42">
        <f t="shared" ref="ED5:ED18" si="13">CZ5*$CD5</f>
        <v>0.74999980609707051</v>
      </c>
      <c r="EE5" s="42">
        <f t="shared" ref="EE5:EE18" si="14">DA5*$CD5</f>
        <v>0.749999905230185</v>
      </c>
      <c r="EF5" s="42">
        <f t="shared" ref="EF5:EF18" si="15">DB5*$CD5</f>
        <v>0.7499999494653552</v>
      </c>
      <c r="EG5" s="42">
        <f t="shared" ref="EG5:EG18" si="16">DC5*$CD5</f>
        <v>0.74999997082850578</v>
      </c>
      <c r="EH5" s="42">
        <f t="shared" ref="EH5:EH18" si="17">DD5*$CD5</f>
        <v>0.74999998191490103</v>
      </c>
      <c r="EI5" s="42">
        <f t="shared" ref="EI5:EI18" si="18">DE5*$CD5</f>
        <v>0.749999988051958</v>
      </c>
      <c r="EJ5" s="42">
        <f t="shared" ref="EJ5:EJ18" si="19">DF5*$CD5</f>
        <v>0.74999999165005948</v>
      </c>
      <c r="EK5" s="42">
        <f t="shared" ref="EK5:EK18" si="20">DG5*$CD5</f>
        <v>0.74999999386927829</v>
      </c>
      <c r="EL5" s="42">
        <f t="shared" ref="EL5:EL18" si="21">DH5*$CD5</f>
        <v>0.74999999530025496</v>
      </c>
      <c r="EM5" s="42">
        <f t="shared" ref="EM5:EM18" si="22">DI5*$CD5</f>
        <v>0.74999999625945479</v>
      </c>
      <c r="EN5" s="42">
        <f t="shared" ref="EN5:EN18" si="23">DJ5*$CD5</f>
        <v>0.74999999692445307</v>
      </c>
      <c r="EO5" s="42">
        <f t="shared" ref="EO5:EO18" si="24">DK5*$CD5</f>
        <v>0.74999999739913481</v>
      </c>
      <c r="EP5" s="42"/>
      <c r="EQ5" s="42">
        <f>DM5+$CA5</f>
        <v>1.4208675108266395</v>
      </c>
      <c r="ER5" s="42">
        <f t="shared" ref="ER5:FA20" si="25">DN5+$CA5</f>
        <v>1.4208675108266395</v>
      </c>
      <c r="ES5" s="42">
        <f t="shared" si="25"/>
        <v>1.4208675108266395</v>
      </c>
      <c r="ET5" s="42">
        <f t="shared" si="25"/>
        <v>1.4474866303295832</v>
      </c>
      <c r="EU5" s="42">
        <f t="shared" si="25"/>
        <v>1.7140708168309804</v>
      </c>
      <c r="EV5" s="42">
        <f t="shared" si="25"/>
        <v>1.9503590696380413</v>
      </c>
      <c r="EW5" s="42">
        <f t="shared" si="25"/>
        <v>2.0878105619607563</v>
      </c>
      <c r="EX5" s="42">
        <f t="shared" si="25"/>
        <v>2.1451777100813136</v>
      </c>
      <c r="EY5" s="42">
        <f t="shared" si="25"/>
        <v>2.1639127861704983</v>
      </c>
      <c r="EZ5" s="42">
        <f t="shared" si="25"/>
        <v>2.1691115743945826</v>
      </c>
      <c r="FA5" s="42">
        <f t="shared" si="25"/>
        <v>2.1704303974365078</v>
      </c>
      <c r="FB5" s="42">
        <f t="shared" ref="FB5:FB22" si="26">DX5+$CA5</f>
        <v>2.1707553623437779</v>
      </c>
      <c r="FC5" s="42">
        <f t="shared" ref="FC5:FC22" si="27">DY5+$CA5</f>
        <v>2.1708368748393267</v>
      </c>
      <c r="FD5" s="42">
        <f t="shared" ref="FD5:FD22" si="28">DZ5+$CA5</f>
        <v>2.1708584043511472</v>
      </c>
      <c r="FE5" s="42">
        <f t="shared" ref="FE5:FE22" si="29">EA5+$CA5</f>
        <v>2.1708645277151346</v>
      </c>
      <c r="FF5" s="42">
        <f t="shared" ref="FF5:FF22" si="30">EB5+$CA5</f>
        <v>2.170866427808527</v>
      </c>
      <c r="FG5" s="42">
        <f t="shared" ref="FG5:FG22" si="31">EC5+$CA5</f>
        <v>2.1708670748968912</v>
      </c>
      <c r="FH5" s="42">
        <f t="shared" ref="FH5:FH22" si="32">ED5+$CA5</f>
        <v>2.1708673169237098</v>
      </c>
      <c r="FI5" s="42">
        <f t="shared" ref="FI5:FI22" si="33">EE5+$CA5</f>
        <v>2.1708674160568244</v>
      </c>
      <c r="FJ5" s="42">
        <f t="shared" ref="FJ5:FJ22" si="34">EF5+$CA5</f>
        <v>2.1708674602919946</v>
      </c>
      <c r="FK5" s="42">
        <f t="shared" ref="FK5:FK22" si="35">EG5+$CA5</f>
        <v>2.1708674816551454</v>
      </c>
      <c r="FL5" s="42">
        <f t="shared" ref="FL5:FL22" si="36">EH5+$CA5</f>
        <v>2.1708674927415403</v>
      </c>
      <c r="FM5" s="42">
        <f t="shared" ref="FM5:FM22" si="37">EI5+$CA5</f>
        <v>2.1708674988785974</v>
      </c>
      <c r="FN5" s="42">
        <f t="shared" ref="FN5:FN22" si="38">EJ5+$CA5</f>
        <v>2.1708675024766988</v>
      </c>
      <c r="FO5" s="42">
        <f t="shared" ref="FO5:FO22" si="39">EK5+$CA5</f>
        <v>2.1708675046959178</v>
      </c>
      <c r="FP5" s="42">
        <f t="shared" ref="FP5:FP22" si="40">EL5+$CA5</f>
        <v>2.1708675061268945</v>
      </c>
      <c r="FQ5" s="42">
        <f t="shared" ref="FQ5:FQ22" si="41">EM5+$CA5</f>
        <v>2.1708675070860943</v>
      </c>
      <c r="FR5" s="42">
        <f t="shared" ref="FR5:FR22" si="42">EN5+$CA5</f>
        <v>2.1708675077510926</v>
      </c>
      <c r="FS5" s="42">
        <f t="shared" ref="FS5:FS22" si="43">EO5+$CA5</f>
        <v>2.1708675082257742</v>
      </c>
      <c r="FT5" s="42"/>
      <c r="FU5" s="42">
        <f t="shared" ref="FU5:GW5" si="44">300*EQ5*AR5</f>
        <v>0</v>
      </c>
      <c r="FV5" s="42">
        <f t="shared" si="44"/>
        <v>7.470455426828984</v>
      </c>
      <c r="FW5" s="42">
        <f t="shared" si="44"/>
        <v>119.08617741306217</v>
      </c>
      <c r="FX5" s="42">
        <f t="shared" si="44"/>
        <v>535.15083682843033</v>
      </c>
      <c r="FY5" s="42">
        <f t="shared" si="44"/>
        <v>1661.4758846585371</v>
      </c>
      <c r="FZ5" s="42">
        <f t="shared" si="44"/>
        <v>3743.2763533008847</v>
      </c>
      <c r="GA5" s="42">
        <f t="shared" si="44"/>
        <v>6666.0723418993894</v>
      </c>
      <c r="GB5" s="42">
        <f t="shared" si="44"/>
        <v>10132.569128570278</v>
      </c>
      <c r="GC5" s="42">
        <f t="shared" si="44"/>
        <v>13909.140127696724</v>
      </c>
      <c r="GD5" s="42">
        <f t="shared" si="44"/>
        <v>17836.825788226197</v>
      </c>
      <c r="GE5" s="42">
        <f t="shared" si="44"/>
        <v>21784.35461819492</v>
      </c>
      <c r="GF5" s="42">
        <f t="shared" si="44"/>
        <v>25639.392021601536</v>
      </c>
      <c r="GG5" s="42">
        <f t="shared" si="44"/>
        <v>29314.680321315082</v>
      </c>
      <c r="GH5" s="42">
        <f t="shared" si="44"/>
        <v>32750.183511019652</v>
      </c>
      <c r="GI5" s="42">
        <f t="shared" si="44"/>
        <v>35910.352984808567</v>
      </c>
      <c r="GJ5" s="42">
        <f t="shared" si="44"/>
        <v>38779.36899795624</v>
      </c>
      <c r="GK5" s="42">
        <f t="shared" si="44"/>
        <v>41356.17863829148</v>
      </c>
      <c r="GL5" s="42">
        <f t="shared" si="44"/>
        <v>43650.101268699611</v>
      </c>
      <c r="GM5" s="42">
        <f t="shared" si="44"/>
        <v>45677.240526020047</v>
      </c>
      <c r="GN5" s="42">
        <f t="shared" si="44"/>
        <v>47457.70713881019</v>
      </c>
      <c r="GO5" s="42">
        <f t="shared" si="44"/>
        <v>49013.560199198953</v>
      </c>
      <c r="GP5" s="42">
        <f t="shared" si="44"/>
        <v>50367.342701165508</v>
      </c>
      <c r="GQ5" s="42">
        <f t="shared" si="44"/>
        <v>51541.086303852346</v>
      </c>
      <c r="GR5" s="42">
        <f t="shared" si="44"/>
        <v>52555.673433405915</v>
      </c>
      <c r="GS5" s="42">
        <f t="shared" si="44"/>
        <v>53430.463075171567</v>
      </c>
      <c r="GT5" s="42">
        <f t="shared" si="44"/>
        <v>54183.105300313</v>
      </c>
      <c r="GU5" s="42">
        <f t="shared" si="44"/>
        <v>54829.486506129928</v>
      </c>
      <c r="GV5" s="42">
        <f t="shared" si="44"/>
        <v>55383.761671881526</v>
      </c>
      <c r="GW5" s="42">
        <f t="shared" si="44"/>
        <v>55858.441512031502</v>
      </c>
      <c r="GY5" t="s">
        <v>15</v>
      </c>
      <c r="GZ5" s="64">
        <v>3</v>
      </c>
      <c r="HA5" s="18">
        <f t="shared" ref="HA5:IC5" si="45">INDEX($AR$5:$BT$22, $GZ5, AR$1)</f>
        <v>0</v>
      </c>
      <c r="HB5" s="18">
        <f t="shared" si="45"/>
        <v>0.12756172673041691</v>
      </c>
      <c r="HC5" s="18">
        <f t="shared" si="45"/>
        <v>0.86797240727820391</v>
      </c>
      <c r="HD5" s="18">
        <f t="shared" si="45"/>
        <v>2.4992491270158856</v>
      </c>
      <c r="HE5" s="18">
        <f t="shared" si="45"/>
        <v>5.0697416539291851</v>
      </c>
      <c r="HF5" s="18">
        <f t="shared" si="45"/>
        <v>8.4996385819704834</v>
      </c>
      <c r="HG5" s="18">
        <f t="shared" si="45"/>
        <v>12.645792257304329</v>
      </c>
      <c r="HH5" s="18">
        <f t="shared" si="45"/>
        <v>17.341901532420412</v>
      </c>
      <c r="HI5" s="18">
        <f t="shared" si="45"/>
        <v>22.422345686484917</v>
      </c>
      <c r="HJ5" s="18">
        <f t="shared" si="45"/>
        <v>27.735345691085481</v>
      </c>
      <c r="HK5" s="18">
        <f t="shared" si="45"/>
        <v>33.149307199981671</v>
      </c>
      <c r="HL5" s="18">
        <f t="shared" si="45"/>
        <v>38.554937086169936</v>
      </c>
      <c r="HM5" s="18">
        <f t="shared" si="45"/>
        <v>43.86485496705648</v>
      </c>
      <c r="HN5" s="18">
        <f t="shared" si="45"/>
        <v>49.011824930720145</v>
      </c>
      <c r="HO5" s="18">
        <f t="shared" si="45"/>
        <v>53.946327399727721</v>
      </c>
      <c r="HP5" s="18">
        <f t="shared" si="45"/>
        <v>58.633918217385727</v>
      </c>
      <c r="HQ5" s="18">
        <f t="shared" si="45"/>
        <v>63.052640554260343</v>
      </c>
      <c r="HR5" s="18">
        <f t="shared" si="45"/>
        <v>67.190636391314627</v>
      </c>
      <c r="HS5" s="18">
        <f t="shared" si="45"/>
        <v>71.044028124925234</v>
      </c>
      <c r="HT5" s="18">
        <f t="shared" si="45"/>
        <v>74.615093367959204</v>
      </c>
      <c r="HU5" s="18">
        <f t="shared" si="45"/>
        <v>77.910727698539617</v>
      </c>
      <c r="HV5" s="18">
        <f t="shared" si="45"/>
        <v>80.941174351036054</v>
      </c>
      <c r="HW5" s="18">
        <f t="shared" si="45"/>
        <v>83.718992167030294</v>
      </c>
      <c r="HX5" s="18">
        <f t="shared" si="45"/>
        <v>86.258230499391914</v>
      </c>
      <c r="HY5" s="18">
        <f t="shared" si="45"/>
        <v>88.573780168936452</v>
      </c>
      <c r="HZ5" s="18">
        <f t="shared" si="45"/>
        <v>90.680871681028634</v>
      </c>
      <c r="IA5" s="18">
        <f t="shared" si="45"/>
        <v>92.594694861444225</v>
      </c>
      <c r="IB5" s="18">
        <f t="shared" si="45"/>
        <v>94.33011732842499</v>
      </c>
      <c r="IC5" s="18">
        <f t="shared" si="45"/>
        <v>95.901482456141949</v>
      </c>
      <c r="ID5" s="3"/>
      <c r="IE5" t="s">
        <v>15</v>
      </c>
      <c r="IF5" s="64">
        <f>GZ5</f>
        <v>3</v>
      </c>
      <c r="IG5" s="18">
        <f t="shared" ref="IG5:JI5" si="46">INDEX($FU$5:$GW$22, $IF5, FU$1)</f>
        <v>0</v>
      </c>
      <c r="IH5" s="18">
        <f t="shared" si="46"/>
        <v>69.982594296644862</v>
      </c>
      <c r="II5" s="18">
        <f t="shared" si="46"/>
        <v>476.18484318265877</v>
      </c>
      <c r="IJ5" s="18">
        <f t="shared" si="46"/>
        <v>1371.1317821201221</v>
      </c>
      <c r="IK5" s="18">
        <f t="shared" si="46"/>
        <v>2781.3489394474263</v>
      </c>
      <c r="IL5" s="18">
        <f t="shared" si="46"/>
        <v>5664.3018862423905</v>
      </c>
      <c r="IM5" s="18">
        <f t="shared" si="46"/>
        <v>10193.352776506388</v>
      </c>
      <c r="IN5" s="18">
        <f t="shared" si="46"/>
        <v>14981.474137231959</v>
      </c>
      <c r="IO5" s="18">
        <f t="shared" si="46"/>
        <v>19829.803446322563</v>
      </c>
      <c r="IP5" s="18">
        <f t="shared" si="46"/>
        <v>24709.275186151954</v>
      </c>
      <c r="IQ5" s="18">
        <f t="shared" si="46"/>
        <v>29596.817962058907</v>
      </c>
      <c r="IR5" s="18">
        <f t="shared" si="46"/>
        <v>34444.649754731014</v>
      </c>
      <c r="IS5" s="18">
        <f t="shared" si="46"/>
        <v>39195.477595337827</v>
      </c>
      <c r="IT5" s="18">
        <f t="shared" si="46"/>
        <v>43796.823866180552</v>
      </c>
      <c r="IU5" s="18">
        <f t="shared" si="46"/>
        <v>48207.027829422848</v>
      </c>
      <c r="IV5" s="18">
        <f t="shared" si="46"/>
        <v>52396.16396125278</v>
      </c>
      <c r="IW5" s="18">
        <f t="shared" si="46"/>
        <v>56344.891443339053</v>
      </c>
      <c r="IX5" s="18">
        <f t="shared" si="46"/>
        <v>60042.706870100526</v>
      </c>
      <c r="IY5" s="18">
        <f t="shared" si="46"/>
        <v>63486.176937910859</v>
      </c>
      <c r="IZ5" s="18">
        <f t="shared" si="46"/>
        <v>66677.348208802519</v>
      </c>
      <c r="JA5" s="18">
        <f t="shared" si="46"/>
        <v>69622.386840320018</v>
      </c>
      <c r="JB5" s="18">
        <f t="shared" si="46"/>
        <v>72330.447966439941</v>
      </c>
      <c r="JC5" s="18">
        <f t="shared" si="46"/>
        <v>74812.755034794318</v>
      </c>
      <c r="JD5" s="18">
        <f t="shared" si="46"/>
        <v>77081.863067102066</v>
      </c>
      <c r="JE5" s="18">
        <f t="shared" si="46"/>
        <v>79151.078883059759</v>
      </c>
      <c r="JF5" s="18">
        <f t="shared" si="46"/>
        <v>81034.012785210842</v>
      </c>
      <c r="JG5" s="18">
        <f t="shared" si="46"/>
        <v>82744.238694982501</v>
      </c>
      <c r="JH5" s="18">
        <f t="shared" si="46"/>
        <v>84295.042589946985</v>
      </c>
      <c r="JI5" s="18">
        <f t="shared" si="46"/>
        <v>85699.241967425492</v>
      </c>
    </row>
    <row r="6" spans="1:271" x14ac:dyDescent="0.25">
      <c r="A6" s="24">
        <v>2</v>
      </c>
      <c r="B6" s="22" t="str">
        <f t="shared" ref="B6:B25" si="47">IF(AND($GZ$5&gt;12, $GZ$5&lt;19), A6*5-5, "")</f>
        <v/>
      </c>
      <c r="C6" s="21">
        <f>C5*5-5</f>
        <v>75</v>
      </c>
      <c r="D6" s="42" t="s">
        <v>5</v>
      </c>
      <c r="E6" s="42">
        <v>110</v>
      </c>
      <c r="F6" s="42">
        <v>2.8199999999999999E-2</v>
      </c>
      <c r="G6" s="42">
        <v>1.5</v>
      </c>
      <c r="H6" s="42"/>
      <c r="I6" s="42"/>
      <c r="J6" s="42">
        <v>0.7</v>
      </c>
      <c r="K6" s="42">
        <v>64</v>
      </c>
      <c r="L6" s="42">
        <f>IF('Graph-Settings'!$I$6='Graph-Settings'!$C$46, K6, 'Graph-Settings'!$I$6)</f>
        <v>64</v>
      </c>
      <c r="M6" s="42">
        <f t="shared" ref="M6:M16" si="48">EXP(50*LN($J6)*(1/$L6-1/$K6))</f>
        <v>1</v>
      </c>
      <c r="N6" s="42">
        <f t="shared" si="0"/>
        <v>0</v>
      </c>
      <c r="O6" s="42">
        <f t="shared" si="0"/>
        <v>1.9536553178109499</v>
      </c>
      <c r="P6" s="42">
        <f t="shared" si="0"/>
        <v>5.2460721757261108</v>
      </c>
      <c r="Q6" s="42">
        <f t="shared" si="0"/>
        <v>9.1554988797274266</v>
      </c>
      <c r="R6" s="42">
        <f t="shared" si="0"/>
        <v>13.398932158177313</v>
      </c>
      <c r="S6" s="42">
        <f t="shared" si="0"/>
        <v>17.810824147932429</v>
      </c>
      <c r="T6" s="42">
        <f t="shared" si="0"/>
        <v>22.28295754868239</v>
      </c>
      <c r="U6" s="42">
        <f t="shared" si="0"/>
        <v>26.740983551694928</v>
      </c>
      <c r="V6" s="42">
        <f t="shared" si="0"/>
        <v>31.132658742345956</v>
      </c>
      <c r="W6" s="42">
        <f t="shared" si="0"/>
        <v>35.421053960071866</v>
      </c>
      <c r="X6" s="42">
        <f t="shared" si="1"/>
        <v>39.580261865968083</v>
      </c>
      <c r="Y6" s="42">
        <f t="shared" si="1"/>
        <v>43.592509664181868</v>
      </c>
      <c r="Z6" s="42">
        <f t="shared" si="1"/>
        <v>47.446128521704793</v>
      </c>
      <c r="AA6" s="42">
        <f t="shared" si="1"/>
        <v>51.134077917599669</v>
      </c>
      <c r="AB6" s="42">
        <f t="shared" si="1"/>
        <v>54.652846619105041</v>
      </c>
      <c r="AC6" s="42">
        <f t="shared" si="1"/>
        <v>58.001618808661789</v>
      </c>
      <c r="AD6" s="42">
        <f t="shared" si="1"/>
        <v>61.181632403245665</v>
      </c>
      <c r="AE6" s="42">
        <f t="shared" si="1"/>
        <v>64.195679986117554</v>
      </c>
      <c r="AF6" s="42">
        <f t="shared" si="1"/>
        <v>67.047717588858518</v>
      </c>
      <c r="AG6" s="42">
        <f t="shared" si="1"/>
        <v>69.742556304384934</v>
      </c>
      <c r="AH6" s="42">
        <f t="shared" si="2"/>
        <v>72.285618322242328</v>
      </c>
      <c r="AI6" s="42">
        <f t="shared" si="2"/>
        <v>74.682743586169636</v>
      </c>
      <c r="AJ6" s="42">
        <f t="shared" si="2"/>
        <v>76.940036563475104</v>
      </c>
      <c r="AK6" s="42">
        <f t="shared" si="2"/>
        <v>79.06374501239074</v>
      </c>
      <c r="AL6" s="42">
        <f t="shared" si="2"/>
        <v>81.060164411223042</v>
      </c>
      <c r="AM6" s="42">
        <f t="shared" si="2"/>
        <v>82.935563052513075</v>
      </c>
      <c r="AN6" s="42">
        <f t="shared" si="2"/>
        <v>84.696123828594096</v>
      </c>
      <c r="AO6" s="42">
        <f t="shared" si="2"/>
        <v>86.347899526053922</v>
      </c>
      <c r="AP6" s="49">
        <f t="shared" si="2"/>
        <v>87.896779064835755</v>
      </c>
      <c r="AR6" s="56">
        <f t="shared" ref="AR6:AR16" si="49">$M6*N6</f>
        <v>0</v>
      </c>
      <c r="AS6" s="42">
        <f t="shared" si="3"/>
        <v>1.9536553178109499</v>
      </c>
      <c r="AT6" s="42">
        <f t="shared" si="3"/>
        <v>5.2460721757261108</v>
      </c>
      <c r="AU6" s="42">
        <f t="shared" si="3"/>
        <v>9.1554988797274266</v>
      </c>
      <c r="AV6" s="42">
        <f t="shared" si="3"/>
        <v>13.398932158177313</v>
      </c>
      <c r="AW6" s="42">
        <f t="shared" si="3"/>
        <v>17.810824147932429</v>
      </c>
      <c r="AX6" s="42">
        <f t="shared" si="3"/>
        <v>22.28295754868239</v>
      </c>
      <c r="AY6" s="42">
        <f t="shared" si="3"/>
        <v>26.740983551694928</v>
      </c>
      <c r="AZ6" s="42">
        <f t="shared" si="3"/>
        <v>31.132658742345956</v>
      </c>
      <c r="BA6" s="42">
        <f t="shared" si="3"/>
        <v>35.421053960071866</v>
      </c>
      <c r="BB6" s="42">
        <f t="shared" si="3"/>
        <v>39.580261865968083</v>
      </c>
      <c r="BC6" s="42">
        <f t="shared" si="3"/>
        <v>43.592509664181868</v>
      </c>
      <c r="BD6" s="42">
        <f t="shared" si="3"/>
        <v>47.446128521704793</v>
      </c>
      <c r="BE6" s="42">
        <f t="shared" si="3"/>
        <v>51.134077917599669</v>
      </c>
      <c r="BF6" s="42">
        <f t="shared" si="3"/>
        <v>54.652846619105041</v>
      </c>
      <c r="BG6" s="42">
        <f t="shared" si="3"/>
        <v>58.001618808661789</v>
      </c>
      <c r="BH6" s="42">
        <f t="shared" si="3"/>
        <v>61.181632403245665</v>
      </c>
      <c r="BI6" s="42">
        <f t="shared" si="3"/>
        <v>64.195679986117554</v>
      </c>
      <c r="BJ6" s="42">
        <f t="shared" si="3"/>
        <v>67.047717588858518</v>
      </c>
      <c r="BK6" s="42">
        <f t="shared" si="3"/>
        <v>69.742556304384934</v>
      </c>
      <c r="BL6" s="42">
        <f t="shared" si="3"/>
        <v>72.285618322242328</v>
      </c>
      <c r="BM6" s="42">
        <f t="shared" si="3"/>
        <v>74.682743586169636</v>
      </c>
      <c r="BN6" s="42">
        <f t="shared" si="3"/>
        <v>76.940036563475104</v>
      </c>
      <c r="BO6" s="42">
        <f t="shared" si="3"/>
        <v>79.06374501239074</v>
      </c>
      <c r="BP6" s="42">
        <f t="shared" si="3"/>
        <v>81.060164411223042</v>
      </c>
      <c r="BQ6" s="42">
        <f t="shared" si="3"/>
        <v>82.935563052513075</v>
      </c>
      <c r="BR6" s="42">
        <f t="shared" si="3"/>
        <v>84.696123828594096</v>
      </c>
      <c r="BS6" s="42">
        <f t="shared" si="3"/>
        <v>86.347899526053922</v>
      </c>
      <c r="BT6" s="49">
        <f t="shared" si="3"/>
        <v>87.896779064835755</v>
      </c>
      <c r="BW6" s="56" t="s">
        <v>5</v>
      </c>
      <c r="BX6" s="42"/>
      <c r="BY6" s="42"/>
      <c r="BZ6" s="42"/>
      <c r="CA6" s="42">
        <f>5*(1-EXP(-0.0115*L6))</f>
        <v>2.6048690340562439</v>
      </c>
      <c r="CB6" s="42"/>
      <c r="CC6" s="42">
        <v>3</v>
      </c>
      <c r="CD6" s="42">
        <v>0.8</v>
      </c>
      <c r="CE6" s="42">
        <f t="shared" si="4"/>
        <v>842.01696990845005</v>
      </c>
      <c r="CF6" s="42">
        <f t="shared" ref="CF6:CF11" si="50">CE6/(300*CA6)</f>
        <v>1.0774911123487847</v>
      </c>
      <c r="CG6" s="42"/>
      <c r="CI6" s="56">
        <f t="shared" ref="CI6:CI11" si="51">IF(1-EXP(-0.23*(AR6-$CF6))&lt;0, 0, 1-EXP(-0.23*(AR6-$CF6)))</f>
        <v>0</v>
      </c>
      <c r="CJ6" s="42">
        <f t="shared" si="5"/>
        <v>0.18251094710645621</v>
      </c>
      <c r="CK6" s="42">
        <f t="shared" si="5"/>
        <v>0.61663726321450318</v>
      </c>
      <c r="CL6" s="42">
        <f t="shared" si="5"/>
        <v>0.84400663216227667</v>
      </c>
      <c r="CM6" s="42">
        <f t="shared" si="5"/>
        <v>0.94121869639498645</v>
      </c>
      <c r="CN6" s="42">
        <f t="shared" si="5"/>
        <v>0.97869187019674164</v>
      </c>
      <c r="CO6" s="42">
        <f t="shared" si="5"/>
        <v>0.9923821208923661</v>
      </c>
      <c r="CP6" s="42">
        <f t="shared" si="5"/>
        <v>0.99726767739671052</v>
      </c>
      <c r="CQ6" s="42">
        <f t="shared" si="5"/>
        <v>0.99900492112729733</v>
      </c>
      <c r="CR6" s="42">
        <f t="shared" si="5"/>
        <v>0.9996288927505198</v>
      </c>
      <c r="CS6" s="42">
        <f t="shared" si="5"/>
        <v>0.99985742427178359</v>
      </c>
      <c r="CT6" s="42">
        <f t="shared" si="5"/>
        <v>0.99994334069143809</v>
      </c>
      <c r="CU6" s="42">
        <f t="shared" si="5"/>
        <v>0.99997664703506939</v>
      </c>
      <c r="CV6" s="42">
        <f t="shared" si="5"/>
        <v>0.99999000089496237</v>
      </c>
      <c r="CW6" s="42">
        <f t="shared" si="5"/>
        <v>0.99999554877743835</v>
      </c>
      <c r="CX6" s="42">
        <f t="shared" si="5"/>
        <v>0.99999793947421056</v>
      </c>
      <c r="CY6" s="42">
        <f t="shared" si="5"/>
        <v>0.99999900840640588</v>
      </c>
      <c r="CZ6" s="42">
        <f t="shared" si="5"/>
        <v>0.99999950424473083</v>
      </c>
      <c r="DA6" s="42">
        <f t="shared" si="5"/>
        <v>0.99999974273318237</v>
      </c>
      <c r="DB6" s="42">
        <f t="shared" si="5"/>
        <v>0.9999998615788509</v>
      </c>
      <c r="DC6" s="42">
        <f t="shared" si="5"/>
        <v>0.99999992287738337</v>
      </c>
      <c r="DD6" s="42">
        <f t="shared" si="5"/>
        <v>0.99999995556365262</v>
      </c>
      <c r="DE6" s="42">
        <f t="shared" si="5"/>
        <v>0.99999997355993742</v>
      </c>
      <c r="DF6" s="42">
        <f t="shared" si="5"/>
        <v>0.99999998377704136</v>
      </c>
      <c r="DG6" s="42">
        <f t="shared" si="5"/>
        <v>0.99999998975027393</v>
      </c>
      <c r="DH6" s="42">
        <f t="shared" si="5"/>
        <v>0.99999999334139977</v>
      </c>
      <c r="DI6" s="42">
        <f t="shared" si="5"/>
        <v>0.99999999555855257</v>
      </c>
      <c r="DJ6" s="42">
        <f t="shared" si="5"/>
        <v>0.99999999696238728</v>
      </c>
      <c r="DK6" s="42">
        <f t="shared" si="5"/>
        <v>0.99999999787275096</v>
      </c>
      <c r="DL6" s="42"/>
      <c r="DM6" s="42">
        <f t="shared" ref="DM6:DN13" si="52">CI6*$CD6</f>
        <v>0</v>
      </c>
      <c r="DN6" s="42">
        <f t="shared" si="6"/>
        <v>0.14600875768516497</v>
      </c>
      <c r="DO6" s="42">
        <f t="shared" si="6"/>
        <v>0.49330981057160256</v>
      </c>
      <c r="DP6" s="42">
        <f t="shared" si="6"/>
        <v>0.6752053057298214</v>
      </c>
      <c r="DQ6" s="42">
        <f t="shared" si="6"/>
        <v>0.75297495711598916</v>
      </c>
      <c r="DR6" s="42">
        <f t="shared" si="6"/>
        <v>0.7829534961573934</v>
      </c>
      <c r="DS6" s="42">
        <f t="shared" si="6"/>
        <v>0.79390569671389288</v>
      </c>
      <c r="DT6" s="42">
        <f t="shared" si="6"/>
        <v>0.79781414191736844</v>
      </c>
      <c r="DU6" s="42">
        <f t="shared" si="6"/>
        <v>0.79920393690183789</v>
      </c>
      <c r="DV6" s="42">
        <f t="shared" si="6"/>
        <v>0.79970311420041584</v>
      </c>
      <c r="DW6" s="42">
        <f t="shared" si="6"/>
        <v>0.79988593941742692</v>
      </c>
      <c r="DX6" s="42">
        <f t="shared" si="7"/>
        <v>0.79995467255315056</v>
      </c>
      <c r="DY6" s="42">
        <f t="shared" si="8"/>
        <v>0.79998131762805558</v>
      </c>
      <c r="DZ6" s="42">
        <f t="shared" si="9"/>
        <v>0.79999200071596999</v>
      </c>
      <c r="EA6" s="42">
        <f t="shared" si="10"/>
        <v>0.79999643902195072</v>
      </c>
      <c r="EB6" s="42">
        <f t="shared" si="11"/>
        <v>0.79999835157936849</v>
      </c>
      <c r="EC6" s="42">
        <f t="shared" si="12"/>
        <v>0.7999992067251247</v>
      </c>
      <c r="ED6" s="42">
        <f t="shared" si="13"/>
        <v>0.79999960339578469</v>
      </c>
      <c r="EE6" s="42">
        <f t="shared" si="14"/>
        <v>0.79999979418654599</v>
      </c>
      <c r="EF6" s="42">
        <f t="shared" si="15"/>
        <v>0.79999988926308074</v>
      </c>
      <c r="EG6" s="42">
        <f t="shared" si="16"/>
        <v>0.79999993830190674</v>
      </c>
      <c r="EH6" s="42">
        <f t="shared" si="17"/>
        <v>0.79999996445092214</v>
      </c>
      <c r="EI6" s="42">
        <f t="shared" si="18"/>
        <v>0.79999997884794993</v>
      </c>
      <c r="EJ6" s="42">
        <f t="shared" si="19"/>
        <v>0.79999998702163311</v>
      </c>
      <c r="EK6" s="42">
        <f t="shared" si="20"/>
        <v>0.79999999180021919</v>
      </c>
      <c r="EL6" s="42">
        <f t="shared" si="21"/>
        <v>0.79999999467311989</v>
      </c>
      <c r="EM6" s="42">
        <f t="shared" si="22"/>
        <v>0.79999999644684205</v>
      </c>
      <c r="EN6" s="42">
        <f t="shared" si="23"/>
        <v>0.79999999756990992</v>
      </c>
      <c r="EO6" s="42">
        <f t="shared" si="24"/>
        <v>0.79999999829820079</v>
      </c>
      <c r="EP6" s="42"/>
      <c r="EQ6" s="42">
        <f t="shared" ref="EQ6:EQ22" si="53">DM6+$CA6</f>
        <v>2.6048690340562439</v>
      </c>
      <c r="ER6" s="42">
        <f t="shared" si="25"/>
        <v>2.7508777917414089</v>
      </c>
      <c r="ES6" s="42">
        <f t="shared" si="25"/>
        <v>3.0981788446278467</v>
      </c>
      <c r="ET6" s="42">
        <f t="shared" si="25"/>
        <v>3.2800743397860654</v>
      </c>
      <c r="EU6" s="42">
        <f t="shared" si="25"/>
        <v>3.3578439911722331</v>
      </c>
      <c r="EV6" s="42">
        <f t="shared" si="25"/>
        <v>3.3878225302136373</v>
      </c>
      <c r="EW6" s="42">
        <f t="shared" si="25"/>
        <v>3.3987747307701368</v>
      </c>
      <c r="EX6" s="42">
        <f t="shared" si="25"/>
        <v>3.4026831759736123</v>
      </c>
      <c r="EY6" s="42">
        <f t="shared" si="25"/>
        <v>3.4040729709580817</v>
      </c>
      <c r="EZ6" s="42">
        <f t="shared" si="25"/>
        <v>3.4045721482566598</v>
      </c>
      <c r="FA6" s="42">
        <f t="shared" si="25"/>
        <v>3.4047549734736711</v>
      </c>
      <c r="FB6" s="42">
        <f t="shared" si="26"/>
        <v>3.4048237066093945</v>
      </c>
      <c r="FC6" s="42">
        <f t="shared" si="27"/>
        <v>3.4048503516842996</v>
      </c>
      <c r="FD6" s="42">
        <f t="shared" si="28"/>
        <v>3.4048610347722139</v>
      </c>
      <c r="FE6" s="42">
        <f t="shared" si="29"/>
        <v>3.4048654730781944</v>
      </c>
      <c r="FF6" s="42">
        <f t="shared" si="30"/>
        <v>3.4048673856356126</v>
      </c>
      <c r="FG6" s="42">
        <f t="shared" si="31"/>
        <v>3.4048682407813686</v>
      </c>
      <c r="FH6" s="42">
        <f t="shared" si="32"/>
        <v>3.4048686374520285</v>
      </c>
      <c r="FI6" s="42">
        <f t="shared" si="33"/>
        <v>3.4048688282427899</v>
      </c>
      <c r="FJ6" s="42">
        <f t="shared" si="34"/>
        <v>3.4048689233193246</v>
      </c>
      <c r="FK6" s="42">
        <f t="shared" si="35"/>
        <v>3.4048689723581509</v>
      </c>
      <c r="FL6" s="42">
        <f t="shared" si="36"/>
        <v>3.4048689985071663</v>
      </c>
      <c r="FM6" s="42">
        <f t="shared" si="37"/>
        <v>3.4048690129041939</v>
      </c>
      <c r="FN6" s="42">
        <f t="shared" si="38"/>
        <v>3.4048690210778769</v>
      </c>
      <c r="FO6" s="42">
        <f t="shared" si="39"/>
        <v>3.4048690258564633</v>
      </c>
      <c r="FP6" s="42">
        <f t="shared" si="40"/>
        <v>3.4048690287293639</v>
      </c>
      <c r="FQ6" s="42">
        <f t="shared" si="41"/>
        <v>3.404869030503086</v>
      </c>
      <c r="FR6" s="42">
        <f t="shared" si="42"/>
        <v>3.4048690316261538</v>
      </c>
      <c r="FS6" s="42">
        <f t="shared" si="43"/>
        <v>3.4048690323544446</v>
      </c>
      <c r="FT6" s="42"/>
      <c r="FU6" s="42">
        <f t="shared" ref="FU6:FU22" si="54">300*EQ6*AR6</f>
        <v>0</v>
      </c>
      <c r="FV6" s="42">
        <f t="shared" ref="FV6:GE13" si="55">300*ER6*AS6</f>
        <v>1612.280107945094</v>
      </c>
      <c r="FW6" s="42">
        <f t="shared" si="55"/>
        <v>4875.9809496676253</v>
      </c>
      <c r="FX6" s="42">
        <f t="shared" si="55"/>
        <v>9009.215083000201</v>
      </c>
      <c r="FY6" s="42">
        <f t="shared" si="55"/>
        <v>13497.457150638027</v>
      </c>
      <c r="FZ6" s="42">
        <f t="shared" si="55"/>
        <v>18101.973399011578</v>
      </c>
      <c r="GA6" s="42">
        <f t="shared" si="55"/>
        <v>22720.425912985611</v>
      </c>
      <c r="GB6" s="42">
        <f t="shared" si="55"/>
        <v>27297.328452101825</v>
      </c>
      <c r="GC6" s="42">
        <f t="shared" si="55"/>
        <v>31793.352641664507</v>
      </c>
      <c r="GD6" s="42">
        <f t="shared" si="55"/>
        <v>36178.06013230708</v>
      </c>
      <c r="GE6" s="42">
        <f t="shared" si="55"/>
        <v>40428.328031863537</v>
      </c>
      <c r="GF6" s="42">
        <f t="shared" ref="GF6:GO13" si="56">300*FB6*BC6</f>
        <v>44527.443100561664</v>
      </c>
      <c r="GG6" s="42">
        <f t="shared" si="56"/>
        <v>48464.090214955511</v>
      </c>
      <c r="GH6" s="42">
        <f t="shared" si="56"/>
        <v>52231.328835192428</v>
      </c>
      <c r="GI6" s="42">
        <f t="shared" si="56"/>
        <v>55825.677137648723</v>
      </c>
      <c r="GJ6" s="42">
        <f t="shared" si="56"/>
        <v>59246.34605870449</v>
      </c>
      <c r="GK6" s="42">
        <f t="shared" si="56"/>
        <v>62494.619126691439</v>
      </c>
      <c r="GL6" s="42">
        <f t="shared" si="56"/>
        <v>65573.357233391565</v>
      </c>
      <c r="GM6" s="42">
        <f t="shared" si="56"/>
        <v>68486.60508693906</v>
      </c>
      <c r="GN6" s="42">
        <f t="shared" si="56"/>
        <v>71239.278778094551</v>
      </c>
      <c r="GO6" s="42">
        <f t="shared" si="56"/>
        <v>73836.917691938026</v>
      </c>
      <c r="GP6" s="42">
        <f t="shared" ref="GP6:GW13" si="57">300*FL6*BM6</f>
        <v>76285.487508002669</v>
      </c>
      <c r="GQ6" s="42">
        <f t="shared" si="57"/>
        <v>78591.223904007624</v>
      </c>
      <c r="GR6" s="42">
        <f t="shared" si="57"/>
        <v>80760.508824926917</v>
      </c>
      <c r="GS6" s="42">
        <f t="shared" si="57"/>
        <v>82799.772910381726</v>
      </c>
      <c r="GT6" s="42">
        <f t="shared" si="57"/>
        <v>84715.419005319927</v>
      </c>
      <c r="GU6" s="42">
        <f t="shared" si="57"/>
        <v>86513.762708290349</v>
      </c>
      <c r="GV6" s="42">
        <f t="shared" si="57"/>
        <v>88200.986712668295</v>
      </c>
      <c r="GW6" s="42">
        <f t="shared" si="57"/>
        <v>89783.106324467924</v>
      </c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</row>
    <row r="7" spans="1:271" x14ac:dyDescent="0.25">
      <c r="A7" s="24">
        <v>3</v>
      </c>
      <c r="B7" s="22" t="str">
        <f t="shared" si="47"/>
        <v/>
      </c>
      <c r="C7" s="3"/>
      <c r="D7" s="42" t="s">
        <v>6</v>
      </c>
      <c r="E7" s="42">
        <v>110</v>
      </c>
      <c r="F7" s="42">
        <v>4.4400000000000002E-2</v>
      </c>
      <c r="G7" s="42">
        <v>3</v>
      </c>
      <c r="H7" s="42"/>
      <c r="I7" s="42"/>
      <c r="J7" s="42">
        <v>0.75</v>
      </c>
      <c r="K7" s="42">
        <v>62</v>
      </c>
      <c r="L7" s="42">
        <f>IF('Graph-Settings'!$I$6='Graph-Settings'!$C$46, K7, 'Graph-Settings'!$I$6)</f>
        <v>62</v>
      </c>
      <c r="M7" s="42">
        <f t="shared" si="48"/>
        <v>1</v>
      </c>
      <c r="N7" s="42">
        <f t="shared" si="0"/>
        <v>0</v>
      </c>
      <c r="O7" s="42">
        <f t="shared" si="0"/>
        <v>0.12756172673041691</v>
      </c>
      <c r="P7" s="42">
        <f t="shared" si="0"/>
        <v>0.86797240727820391</v>
      </c>
      <c r="Q7" s="42">
        <f t="shared" si="0"/>
        <v>2.4992491270158856</v>
      </c>
      <c r="R7" s="42">
        <f t="shared" si="0"/>
        <v>5.0697416539291851</v>
      </c>
      <c r="S7" s="42">
        <f t="shared" si="0"/>
        <v>8.4996385819704834</v>
      </c>
      <c r="T7" s="42">
        <f t="shared" si="0"/>
        <v>12.645792257304329</v>
      </c>
      <c r="U7" s="42">
        <f t="shared" si="0"/>
        <v>17.341901532420412</v>
      </c>
      <c r="V7" s="42">
        <f t="shared" si="0"/>
        <v>22.422345686484917</v>
      </c>
      <c r="W7" s="42">
        <f t="shared" si="0"/>
        <v>27.735345691085481</v>
      </c>
      <c r="X7" s="42">
        <f t="shared" si="1"/>
        <v>33.149307199981671</v>
      </c>
      <c r="Y7" s="42">
        <f t="shared" si="1"/>
        <v>38.554937086169936</v>
      </c>
      <c r="Z7" s="42">
        <f t="shared" si="1"/>
        <v>43.86485496705648</v>
      </c>
      <c r="AA7" s="42">
        <f t="shared" si="1"/>
        <v>49.011824930720145</v>
      </c>
      <c r="AB7" s="42">
        <f t="shared" si="1"/>
        <v>53.946327399727721</v>
      </c>
      <c r="AC7" s="42">
        <f t="shared" si="1"/>
        <v>58.633918217385727</v>
      </c>
      <c r="AD7" s="42">
        <f t="shared" si="1"/>
        <v>63.052640554260343</v>
      </c>
      <c r="AE7" s="42">
        <f t="shared" si="1"/>
        <v>67.190636391314627</v>
      </c>
      <c r="AF7" s="42">
        <f t="shared" si="1"/>
        <v>71.044028124925234</v>
      </c>
      <c r="AG7" s="42">
        <f t="shared" si="1"/>
        <v>74.615093367959204</v>
      </c>
      <c r="AH7" s="42">
        <f t="shared" si="2"/>
        <v>77.910727698539617</v>
      </c>
      <c r="AI7" s="42">
        <f t="shared" si="2"/>
        <v>80.941174351036054</v>
      </c>
      <c r="AJ7" s="42">
        <f t="shared" si="2"/>
        <v>83.718992167030294</v>
      </c>
      <c r="AK7" s="42">
        <f t="shared" si="2"/>
        <v>86.258230499391914</v>
      </c>
      <c r="AL7" s="42">
        <f t="shared" si="2"/>
        <v>88.573780168936452</v>
      </c>
      <c r="AM7" s="42">
        <f t="shared" si="2"/>
        <v>90.680871681028634</v>
      </c>
      <c r="AN7" s="42">
        <f t="shared" si="2"/>
        <v>92.594694861444225</v>
      </c>
      <c r="AO7" s="42">
        <f t="shared" si="2"/>
        <v>94.33011732842499</v>
      </c>
      <c r="AP7" s="49">
        <f t="shared" si="2"/>
        <v>95.901482456141949</v>
      </c>
      <c r="AR7" s="56">
        <f t="shared" si="49"/>
        <v>0</v>
      </c>
      <c r="AS7" s="42">
        <f t="shared" si="3"/>
        <v>0.12756172673041691</v>
      </c>
      <c r="AT7" s="42">
        <f t="shared" si="3"/>
        <v>0.86797240727820391</v>
      </c>
      <c r="AU7" s="42">
        <f t="shared" si="3"/>
        <v>2.4992491270158856</v>
      </c>
      <c r="AV7" s="42">
        <f t="shared" si="3"/>
        <v>5.0697416539291851</v>
      </c>
      <c r="AW7" s="42">
        <f t="shared" si="3"/>
        <v>8.4996385819704834</v>
      </c>
      <c r="AX7" s="42">
        <f t="shared" si="3"/>
        <v>12.645792257304329</v>
      </c>
      <c r="AY7" s="42">
        <f t="shared" si="3"/>
        <v>17.341901532420412</v>
      </c>
      <c r="AZ7" s="42">
        <f t="shared" si="3"/>
        <v>22.422345686484917</v>
      </c>
      <c r="BA7" s="42">
        <f t="shared" si="3"/>
        <v>27.735345691085481</v>
      </c>
      <c r="BB7" s="42">
        <f t="shared" si="3"/>
        <v>33.149307199981671</v>
      </c>
      <c r="BC7" s="42">
        <f t="shared" si="3"/>
        <v>38.554937086169936</v>
      </c>
      <c r="BD7" s="42">
        <f t="shared" si="3"/>
        <v>43.86485496705648</v>
      </c>
      <c r="BE7" s="42">
        <f t="shared" si="3"/>
        <v>49.011824930720145</v>
      </c>
      <c r="BF7" s="42">
        <f t="shared" si="3"/>
        <v>53.946327399727721</v>
      </c>
      <c r="BG7" s="42">
        <f t="shared" si="3"/>
        <v>58.633918217385727</v>
      </c>
      <c r="BH7" s="42">
        <f t="shared" si="3"/>
        <v>63.052640554260343</v>
      </c>
      <c r="BI7" s="42">
        <f t="shared" si="3"/>
        <v>67.190636391314627</v>
      </c>
      <c r="BJ7" s="42">
        <f t="shared" si="3"/>
        <v>71.044028124925234</v>
      </c>
      <c r="BK7" s="42">
        <f t="shared" si="3"/>
        <v>74.615093367959204</v>
      </c>
      <c r="BL7" s="42">
        <f t="shared" si="3"/>
        <v>77.910727698539617</v>
      </c>
      <c r="BM7" s="42">
        <f t="shared" si="3"/>
        <v>80.941174351036054</v>
      </c>
      <c r="BN7" s="42">
        <f t="shared" si="3"/>
        <v>83.718992167030294</v>
      </c>
      <c r="BO7" s="42">
        <f t="shared" si="3"/>
        <v>86.258230499391914</v>
      </c>
      <c r="BP7" s="42">
        <f t="shared" si="3"/>
        <v>88.573780168936452</v>
      </c>
      <c r="BQ7" s="42">
        <f t="shared" si="3"/>
        <v>90.680871681028634</v>
      </c>
      <c r="BR7" s="42">
        <f t="shared" si="3"/>
        <v>92.594694861444225</v>
      </c>
      <c r="BS7" s="42">
        <f t="shared" si="3"/>
        <v>94.33011732842499</v>
      </c>
      <c r="BT7" s="49">
        <f t="shared" si="3"/>
        <v>95.901482456141949</v>
      </c>
      <c r="BW7" s="56" t="s">
        <v>6</v>
      </c>
      <c r="BX7" s="42"/>
      <c r="BY7" s="42"/>
      <c r="BZ7" s="42"/>
      <c r="CA7" s="42">
        <f>5*(1-EXP(-0.0164*L7))^2.24</f>
        <v>1.8287249655623028</v>
      </c>
      <c r="CB7" s="42"/>
      <c r="CC7" s="42">
        <v>8</v>
      </c>
      <c r="CD7" s="42">
        <v>1.1499999999999999</v>
      </c>
      <c r="CE7" s="42">
        <f t="shared" si="4"/>
        <v>3666.6878774046568</v>
      </c>
      <c r="CF7" s="42">
        <f t="shared" si="50"/>
        <v>6.6835052590448099</v>
      </c>
      <c r="CG7" s="42"/>
      <c r="CI7" s="56">
        <f t="shared" si="51"/>
        <v>0</v>
      </c>
      <c r="CJ7" s="42">
        <f t="shared" si="5"/>
        <v>0</v>
      </c>
      <c r="CK7" s="42">
        <f t="shared" si="5"/>
        <v>0</v>
      </c>
      <c r="CL7" s="42">
        <f t="shared" si="5"/>
        <v>0</v>
      </c>
      <c r="CM7" s="42">
        <f t="shared" si="5"/>
        <v>0</v>
      </c>
      <c r="CN7" s="42">
        <f t="shared" si="5"/>
        <v>0.34144725630101103</v>
      </c>
      <c r="CO7" s="42">
        <f t="shared" si="5"/>
        <v>0.74622976541530583</v>
      </c>
      <c r="CP7" s="42">
        <f t="shared" si="5"/>
        <v>0.91382982362240406</v>
      </c>
      <c r="CQ7" s="42">
        <f t="shared" si="5"/>
        <v>0.97321553699802887</v>
      </c>
      <c r="CR7" s="42">
        <f t="shared" si="5"/>
        <v>0.99210813896543404</v>
      </c>
      <c r="CS7" s="42">
        <f t="shared" si="5"/>
        <v>0.99772809012457242</v>
      </c>
      <c r="CT7" s="42">
        <f t="shared" si="5"/>
        <v>0.99934470780347562</v>
      </c>
      <c r="CU7" s="42">
        <f t="shared" si="5"/>
        <v>0.99980678566338221</v>
      </c>
      <c r="CV7" s="42">
        <f t="shared" si="5"/>
        <v>0.99994085470560612</v>
      </c>
      <c r="CW7" s="42">
        <f t="shared" si="5"/>
        <v>0.99998098816907566</v>
      </c>
      <c r="CX7" s="42">
        <f t="shared" si="5"/>
        <v>0.99999353168541583</v>
      </c>
      <c r="CY7" s="42">
        <f t="shared" si="5"/>
        <v>0.99999765892683901</v>
      </c>
      <c r="CZ7" s="42">
        <f t="shared" si="5"/>
        <v>0.99999909618411142</v>
      </c>
      <c r="DA7" s="42">
        <f t="shared" si="5"/>
        <v>0.99999962745956672</v>
      </c>
      <c r="DB7" s="42">
        <f t="shared" si="5"/>
        <v>0.99999983614193888</v>
      </c>
      <c r="DC7" s="42">
        <f t="shared" si="5"/>
        <v>0.99999992321535569</v>
      </c>
      <c r="DD7" s="42">
        <f t="shared" si="5"/>
        <v>0.99999996175541639</v>
      </c>
      <c r="DE7" s="42">
        <f t="shared" si="5"/>
        <v>0.99999997981168753</v>
      </c>
      <c r="DF7" s="42">
        <f t="shared" si="5"/>
        <v>0.99999998874199947</v>
      </c>
      <c r="DG7" s="42">
        <f t="shared" si="5"/>
        <v>0.99999999339053569</v>
      </c>
      <c r="DH7" s="42">
        <f t="shared" si="5"/>
        <v>0.99999999592906963</v>
      </c>
      <c r="DI7" s="42">
        <f t="shared" si="5"/>
        <v>0.99999999737864276</v>
      </c>
      <c r="DJ7" s="42">
        <f t="shared" si="5"/>
        <v>0.99999999824135244</v>
      </c>
      <c r="DK7" s="42">
        <f t="shared" si="5"/>
        <v>0.99999999877476697</v>
      </c>
      <c r="DL7" s="42"/>
      <c r="DM7" s="42">
        <f t="shared" si="52"/>
        <v>0</v>
      </c>
      <c r="DN7" s="42">
        <f t="shared" si="6"/>
        <v>0</v>
      </c>
      <c r="DO7" s="42">
        <f t="shared" si="6"/>
        <v>0</v>
      </c>
      <c r="DP7" s="42">
        <f t="shared" si="6"/>
        <v>0</v>
      </c>
      <c r="DQ7" s="42">
        <f t="shared" si="6"/>
        <v>0</v>
      </c>
      <c r="DR7" s="42">
        <f t="shared" si="6"/>
        <v>0.39266434474616263</v>
      </c>
      <c r="DS7" s="42">
        <f t="shared" si="6"/>
        <v>0.85816423022760169</v>
      </c>
      <c r="DT7" s="42">
        <f t="shared" si="6"/>
        <v>1.0509042971657645</v>
      </c>
      <c r="DU7" s="42">
        <f t="shared" si="6"/>
        <v>1.1191978675477332</v>
      </c>
      <c r="DV7" s="42">
        <f t="shared" si="6"/>
        <v>1.140924359810249</v>
      </c>
      <c r="DW7" s="42">
        <f t="shared" si="6"/>
        <v>1.1473873036432582</v>
      </c>
      <c r="DX7" s="42">
        <f t="shared" si="7"/>
        <v>1.1492464139739968</v>
      </c>
      <c r="DY7" s="42">
        <f t="shared" si="8"/>
        <v>1.1497778035128894</v>
      </c>
      <c r="DZ7" s="42">
        <f t="shared" si="9"/>
        <v>1.1499319829114469</v>
      </c>
      <c r="EA7" s="42">
        <f t="shared" si="10"/>
        <v>1.149978136394437</v>
      </c>
      <c r="EB7" s="42">
        <f t="shared" si="11"/>
        <v>1.149992561438228</v>
      </c>
      <c r="EC7" s="42">
        <f t="shared" si="12"/>
        <v>1.1499973077658647</v>
      </c>
      <c r="ED7" s="42">
        <f t="shared" si="13"/>
        <v>1.149998960611728</v>
      </c>
      <c r="EE7" s="42">
        <f t="shared" si="14"/>
        <v>1.1499995715785016</v>
      </c>
      <c r="EF7" s="42">
        <f t="shared" si="15"/>
        <v>1.1499998115632297</v>
      </c>
      <c r="EG7" s="42">
        <f t="shared" si="16"/>
        <v>1.1499999116976589</v>
      </c>
      <c r="EH7" s="42">
        <f t="shared" si="17"/>
        <v>1.1499999560187288</v>
      </c>
      <c r="EI7" s="42">
        <f t="shared" si="18"/>
        <v>1.1499999767834406</v>
      </c>
      <c r="EJ7" s="42">
        <f t="shared" si="19"/>
        <v>1.1499999870532993</v>
      </c>
      <c r="EK7" s="42">
        <f t="shared" si="20"/>
        <v>1.149999992399116</v>
      </c>
      <c r="EL7" s="42">
        <f t="shared" si="21"/>
        <v>1.1499999953184299</v>
      </c>
      <c r="EM7" s="42">
        <f t="shared" si="22"/>
        <v>1.1499999969854391</v>
      </c>
      <c r="EN7" s="42">
        <f t="shared" si="23"/>
        <v>1.1499999979775553</v>
      </c>
      <c r="EO7" s="42">
        <f t="shared" si="24"/>
        <v>1.1499999985909819</v>
      </c>
      <c r="EP7" s="42"/>
      <c r="EQ7" s="42">
        <f t="shared" si="53"/>
        <v>1.8287249655623028</v>
      </c>
      <c r="ER7" s="42">
        <f t="shared" si="25"/>
        <v>1.8287249655623028</v>
      </c>
      <c r="ES7" s="42">
        <f t="shared" si="25"/>
        <v>1.8287249655623028</v>
      </c>
      <c r="ET7" s="42">
        <f t="shared" si="25"/>
        <v>1.8287249655623028</v>
      </c>
      <c r="EU7" s="42">
        <f t="shared" si="25"/>
        <v>1.8287249655623028</v>
      </c>
      <c r="EV7" s="42">
        <f t="shared" si="25"/>
        <v>2.2213893103084654</v>
      </c>
      <c r="EW7" s="42">
        <f t="shared" si="25"/>
        <v>2.6868891957899046</v>
      </c>
      <c r="EX7" s="42">
        <f t="shared" si="25"/>
        <v>2.8796292627280673</v>
      </c>
      <c r="EY7" s="42">
        <f t="shared" si="25"/>
        <v>2.9479228331100362</v>
      </c>
      <c r="EZ7" s="42">
        <f t="shared" si="25"/>
        <v>2.9696493253725516</v>
      </c>
      <c r="FA7" s="42">
        <f t="shared" si="25"/>
        <v>2.976112269205561</v>
      </c>
      <c r="FB7" s="42">
        <f t="shared" si="26"/>
        <v>2.9779713795362994</v>
      </c>
      <c r="FC7" s="42">
        <f t="shared" si="27"/>
        <v>2.9785027690751922</v>
      </c>
      <c r="FD7" s="42">
        <f t="shared" si="28"/>
        <v>2.9786569484737497</v>
      </c>
      <c r="FE7" s="42">
        <f t="shared" si="29"/>
        <v>2.9787031019567398</v>
      </c>
      <c r="FF7" s="42">
        <f t="shared" si="30"/>
        <v>2.9787175270005308</v>
      </c>
      <c r="FG7" s="42">
        <f t="shared" si="31"/>
        <v>2.9787222733281675</v>
      </c>
      <c r="FH7" s="42">
        <f t="shared" si="32"/>
        <v>2.9787239261740308</v>
      </c>
      <c r="FI7" s="42">
        <f t="shared" si="33"/>
        <v>2.9787245371408044</v>
      </c>
      <c r="FJ7" s="42">
        <f t="shared" si="34"/>
        <v>2.9787247771255325</v>
      </c>
      <c r="FK7" s="42">
        <f t="shared" si="35"/>
        <v>2.9787248772599617</v>
      </c>
      <c r="FL7" s="42">
        <f t="shared" si="36"/>
        <v>2.9787249215810316</v>
      </c>
      <c r="FM7" s="42">
        <f t="shared" si="37"/>
        <v>2.9787249423457434</v>
      </c>
      <c r="FN7" s="42">
        <f t="shared" si="38"/>
        <v>2.9787249526156021</v>
      </c>
      <c r="FO7" s="42">
        <f t="shared" si="39"/>
        <v>2.9787249579614188</v>
      </c>
      <c r="FP7" s="42">
        <f t="shared" si="40"/>
        <v>2.9787249608807329</v>
      </c>
      <c r="FQ7" s="42">
        <f t="shared" si="41"/>
        <v>2.9787249625477417</v>
      </c>
      <c r="FR7" s="42">
        <f t="shared" si="42"/>
        <v>2.9787249635398583</v>
      </c>
      <c r="FS7" s="42">
        <f t="shared" si="43"/>
        <v>2.9787249641532849</v>
      </c>
      <c r="FT7" s="42"/>
      <c r="FU7" s="42">
        <f t="shared" si="54"/>
        <v>0</v>
      </c>
      <c r="FV7" s="42">
        <f t="shared" si="55"/>
        <v>69.982594296644862</v>
      </c>
      <c r="FW7" s="42">
        <f t="shared" si="55"/>
        <v>476.18484318265877</v>
      </c>
      <c r="FX7" s="42">
        <f t="shared" si="55"/>
        <v>1371.1317821201221</v>
      </c>
      <c r="FY7" s="42">
        <f t="shared" si="55"/>
        <v>2781.3489394474263</v>
      </c>
      <c r="FZ7" s="42">
        <f t="shared" si="55"/>
        <v>5664.3018862423905</v>
      </c>
      <c r="GA7" s="42">
        <f t="shared" si="55"/>
        <v>10193.352776506388</v>
      </c>
      <c r="GB7" s="42">
        <f t="shared" si="55"/>
        <v>14981.474137231959</v>
      </c>
      <c r="GC7" s="42">
        <f t="shared" si="55"/>
        <v>19829.803446322563</v>
      </c>
      <c r="GD7" s="42">
        <f t="shared" si="55"/>
        <v>24709.275186151954</v>
      </c>
      <c r="GE7" s="42">
        <f t="shared" si="55"/>
        <v>29596.817962058907</v>
      </c>
      <c r="GF7" s="42">
        <f t="shared" si="56"/>
        <v>34444.649754731014</v>
      </c>
      <c r="GG7" s="42">
        <f t="shared" si="56"/>
        <v>39195.477595337827</v>
      </c>
      <c r="GH7" s="42">
        <f t="shared" si="56"/>
        <v>43796.823866180552</v>
      </c>
      <c r="GI7" s="42">
        <f t="shared" si="56"/>
        <v>48207.027829422848</v>
      </c>
      <c r="GJ7" s="42">
        <f t="shared" si="56"/>
        <v>52396.16396125278</v>
      </c>
      <c r="GK7" s="42">
        <f t="shared" si="56"/>
        <v>56344.891443339053</v>
      </c>
      <c r="GL7" s="42">
        <f t="shared" si="56"/>
        <v>60042.706870100526</v>
      </c>
      <c r="GM7" s="42">
        <f t="shared" si="56"/>
        <v>63486.176937910859</v>
      </c>
      <c r="GN7" s="42">
        <f t="shared" si="56"/>
        <v>66677.348208802519</v>
      </c>
      <c r="GO7" s="42">
        <f t="shared" si="56"/>
        <v>69622.386840320018</v>
      </c>
      <c r="GP7" s="42">
        <f t="shared" si="57"/>
        <v>72330.447966439941</v>
      </c>
      <c r="GQ7" s="42">
        <f t="shared" si="57"/>
        <v>74812.755034794318</v>
      </c>
      <c r="GR7" s="42">
        <f t="shared" si="57"/>
        <v>77081.863067102066</v>
      </c>
      <c r="GS7" s="42">
        <f t="shared" si="57"/>
        <v>79151.078883059759</v>
      </c>
      <c r="GT7" s="42">
        <f t="shared" si="57"/>
        <v>81034.012785210842</v>
      </c>
      <c r="GU7" s="42">
        <f t="shared" si="57"/>
        <v>82744.238694982501</v>
      </c>
      <c r="GV7" s="42">
        <f t="shared" si="57"/>
        <v>84295.042589946985</v>
      </c>
      <c r="GW7" s="42">
        <f t="shared" si="57"/>
        <v>85699.241967425492</v>
      </c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</row>
    <row r="8" spans="1:271" x14ac:dyDescent="0.25">
      <c r="A8" s="24">
        <v>4</v>
      </c>
      <c r="B8" s="22" t="str">
        <f t="shared" si="47"/>
        <v/>
      </c>
      <c r="C8" s="3"/>
      <c r="D8" s="42" t="s">
        <v>7</v>
      </c>
      <c r="E8" s="42">
        <v>110</v>
      </c>
      <c r="F8" s="42">
        <v>2.93E-2</v>
      </c>
      <c r="G8" s="42">
        <v>1.5</v>
      </c>
      <c r="H8" s="42"/>
      <c r="I8" s="42"/>
      <c r="J8" s="42">
        <v>0.8</v>
      </c>
      <c r="K8" s="42">
        <v>66</v>
      </c>
      <c r="L8" s="42">
        <f>IF('Graph-Settings'!$I$6='Graph-Settings'!$C$46, K8, 'Graph-Settings'!$I$6)</f>
        <v>66</v>
      </c>
      <c r="M8" s="42">
        <f t="shared" si="48"/>
        <v>1</v>
      </c>
      <c r="N8" s="42">
        <f t="shared" si="0"/>
        <v>0</v>
      </c>
      <c r="O8" s="42">
        <f t="shared" si="0"/>
        <v>2.0648604631968079</v>
      </c>
      <c r="P8" s="42">
        <f t="shared" si="0"/>
        <v>5.5336727257984384</v>
      </c>
      <c r="Q8" s="42">
        <f t="shared" si="0"/>
        <v>9.6387137129845364</v>
      </c>
      <c r="R8" s="42">
        <f t="shared" si="0"/>
        <v>14.079475378683352</v>
      </c>
      <c r="S8" s="42">
        <f t="shared" si="0"/>
        <v>18.681029199610485</v>
      </c>
      <c r="T8" s="42">
        <f t="shared" si="0"/>
        <v>23.329815208797775</v>
      </c>
      <c r="U8" s="42">
        <f t="shared" si="0"/>
        <v>27.948505448314467</v>
      </c>
      <c r="V8" s="42">
        <f t="shared" si="0"/>
        <v>32.483371011963357</v>
      </c>
      <c r="W8" s="42">
        <f t="shared" si="0"/>
        <v>36.896977613963706</v>
      </c>
      <c r="X8" s="42">
        <f t="shared" si="1"/>
        <v>41.163565992472023</v>
      </c>
      <c r="Y8" s="42">
        <f t="shared" si="1"/>
        <v>45.265945591217147</v>
      </c>
      <c r="Z8" s="42">
        <f t="shared" si="1"/>
        <v>49.193312583077279</v>
      </c>
      <c r="AA8" s="42">
        <f t="shared" si="1"/>
        <v>52.939667448748061</v>
      </c>
      <c r="AB8" s="42">
        <f t="shared" si="1"/>
        <v>56.502639785545128</v>
      </c>
      <c r="AC8" s="42">
        <f t="shared" si="1"/>
        <v>59.882599861078688</v>
      </c>
      <c r="AD8" s="42">
        <f t="shared" si="1"/>
        <v>63.081977918508507</v>
      </c>
      <c r="AE8" s="42">
        <f t="shared" si="1"/>
        <v>66.104737476128122</v>
      </c>
      <c r="AF8" s="42">
        <f t="shared" si="1"/>
        <v>68.955964891044502</v>
      </c>
      <c r="AG8" s="42">
        <f t="shared" si="1"/>
        <v>71.641548014643234</v>
      </c>
      <c r="AH8" s="42">
        <f t="shared" si="2"/>
        <v>74.167923943614994</v>
      </c>
      <c r="AI8" s="42">
        <f t="shared" si="2"/>
        <v>76.541880880867581</v>
      </c>
      <c r="AJ8" s="42">
        <f t="shared" si="2"/>
        <v>78.770402701550864</v>
      </c>
      <c r="AK8" s="42">
        <f t="shared" si="2"/>
        <v>80.860547430845671</v>
      </c>
      <c r="AL8" s="42">
        <f t="shared" si="2"/>
        <v>82.819352778384072</v>
      </c>
      <c r="AM8" s="42">
        <f t="shared" si="2"/>
        <v>84.653763334972453</v>
      </c>
      <c r="AN8" s="42">
        <f t="shared" si="2"/>
        <v>86.370575153128414</v>
      </c>
      <c r="AO8" s="42">
        <f t="shared" si="2"/>
        <v>87.976394295321867</v>
      </c>
      <c r="AP8" s="49">
        <f t="shared" si="2"/>
        <v>89.477606607162741</v>
      </c>
      <c r="AR8" s="56">
        <f t="shared" si="49"/>
        <v>0</v>
      </c>
      <c r="AS8" s="42">
        <f t="shared" si="3"/>
        <v>2.0648604631968079</v>
      </c>
      <c r="AT8" s="42">
        <f t="shared" si="3"/>
        <v>5.5336727257984384</v>
      </c>
      <c r="AU8" s="42">
        <f t="shared" si="3"/>
        <v>9.6387137129845364</v>
      </c>
      <c r="AV8" s="42">
        <f t="shared" si="3"/>
        <v>14.079475378683352</v>
      </c>
      <c r="AW8" s="42">
        <f t="shared" si="3"/>
        <v>18.681029199610485</v>
      </c>
      <c r="AX8" s="42">
        <f t="shared" si="3"/>
        <v>23.329815208797775</v>
      </c>
      <c r="AY8" s="42">
        <f t="shared" si="3"/>
        <v>27.948505448314467</v>
      </c>
      <c r="AZ8" s="42">
        <f t="shared" si="3"/>
        <v>32.483371011963357</v>
      </c>
      <c r="BA8" s="42">
        <f t="shared" si="3"/>
        <v>36.896977613963706</v>
      </c>
      <c r="BB8" s="42">
        <f t="shared" si="3"/>
        <v>41.163565992472023</v>
      </c>
      <c r="BC8" s="42">
        <f t="shared" si="3"/>
        <v>45.265945591217147</v>
      </c>
      <c r="BD8" s="42">
        <f t="shared" si="3"/>
        <v>49.193312583077279</v>
      </c>
      <c r="BE8" s="42">
        <f t="shared" si="3"/>
        <v>52.939667448748061</v>
      </c>
      <c r="BF8" s="42">
        <f t="shared" si="3"/>
        <v>56.502639785545128</v>
      </c>
      <c r="BG8" s="42">
        <f t="shared" si="3"/>
        <v>59.882599861078688</v>
      </c>
      <c r="BH8" s="42">
        <f t="shared" si="3"/>
        <v>63.081977918508507</v>
      </c>
      <c r="BI8" s="42">
        <f t="shared" si="3"/>
        <v>66.104737476128122</v>
      </c>
      <c r="BJ8" s="42">
        <f t="shared" si="3"/>
        <v>68.955964891044502</v>
      </c>
      <c r="BK8" s="42">
        <f t="shared" si="3"/>
        <v>71.641548014643234</v>
      </c>
      <c r="BL8" s="42">
        <f t="shared" si="3"/>
        <v>74.167923943614994</v>
      </c>
      <c r="BM8" s="42">
        <f t="shared" si="3"/>
        <v>76.541880880867581</v>
      </c>
      <c r="BN8" s="42">
        <f t="shared" si="3"/>
        <v>78.770402701550864</v>
      </c>
      <c r="BO8" s="42">
        <f t="shared" si="3"/>
        <v>80.860547430845671</v>
      </c>
      <c r="BP8" s="42">
        <f t="shared" si="3"/>
        <v>82.819352778384072</v>
      </c>
      <c r="BQ8" s="42">
        <f t="shared" si="3"/>
        <v>84.653763334972453</v>
      </c>
      <c r="BR8" s="42">
        <f t="shared" si="3"/>
        <v>86.370575153128414</v>
      </c>
      <c r="BS8" s="42">
        <f t="shared" si="3"/>
        <v>87.976394295321867</v>
      </c>
      <c r="BT8" s="49">
        <f t="shared" si="3"/>
        <v>89.477606607162741</v>
      </c>
      <c r="BW8" s="56" t="s">
        <v>7</v>
      </c>
      <c r="BX8" s="42"/>
      <c r="BY8" s="42"/>
      <c r="BZ8" s="42"/>
      <c r="CA8" s="42">
        <f>5*(1-EXP(-0.0164*L8))^2.24</f>
        <v>1.9794422430540684</v>
      </c>
      <c r="CB8" s="42"/>
      <c r="CC8" s="42">
        <v>4</v>
      </c>
      <c r="CD8" s="42">
        <v>1.2</v>
      </c>
      <c r="CE8" s="42">
        <f t="shared" si="4"/>
        <v>1296.3699313036709</v>
      </c>
      <c r="CF8" s="42">
        <f t="shared" si="50"/>
        <v>2.1830559186603837</v>
      </c>
      <c r="CG8" s="42"/>
      <c r="CI8" s="56">
        <f t="shared" si="51"/>
        <v>0</v>
      </c>
      <c r="CJ8" s="42">
        <f t="shared" si="5"/>
        <v>0</v>
      </c>
      <c r="CK8" s="42">
        <f t="shared" si="5"/>
        <v>0.53728402851068213</v>
      </c>
      <c r="CL8" s="42">
        <f t="shared" si="5"/>
        <v>0.82000051562773457</v>
      </c>
      <c r="CM8" s="42">
        <f t="shared" si="5"/>
        <v>0.93518229423325705</v>
      </c>
      <c r="CN8" s="42">
        <f t="shared" si="5"/>
        <v>0.97750661143750395</v>
      </c>
      <c r="CO8" s="42">
        <f t="shared" si="5"/>
        <v>0.99227856179824037</v>
      </c>
      <c r="CP8" s="42">
        <f t="shared" si="5"/>
        <v>0.99733100529331753</v>
      </c>
      <c r="CQ8" s="42">
        <f t="shared" si="5"/>
        <v>0.99905947513495474</v>
      </c>
      <c r="CR8" s="42">
        <f t="shared" si="5"/>
        <v>0.99965919564690331</v>
      </c>
      <c r="CS8" s="42">
        <f t="shared" si="5"/>
        <v>0.99987226047354993</v>
      </c>
      <c r="CT8" s="42">
        <f t="shared" si="5"/>
        <v>0.99995027807745784</v>
      </c>
      <c r="CU8" s="42">
        <f t="shared" si="5"/>
        <v>0.99997985106315135</v>
      </c>
      <c r="CV8" s="42">
        <f t="shared" si="5"/>
        <v>0.99999148788956937</v>
      </c>
      <c r="CW8" s="42">
        <f t="shared" si="5"/>
        <v>0.99999624906077511</v>
      </c>
      <c r="CX8" s="42">
        <f t="shared" si="5"/>
        <v>0.99999827605468616</v>
      </c>
      <c r="CY8" s="42">
        <f t="shared" si="5"/>
        <v>0.99999917406690042</v>
      </c>
      <c r="CZ8" s="42">
        <f t="shared" si="5"/>
        <v>0.99999958789462606</v>
      </c>
      <c r="DA8" s="42">
        <f t="shared" si="5"/>
        <v>0.99999978610253315</v>
      </c>
      <c r="DB8" s="42">
        <f t="shared" si="5"/>
        <v>0.99999988466826184</v>
      </c>
      <c r="DC8" s="42">
        <f t="shared" si="5"/>
        <v>0.99999993549477739</v>
      </c>
      <c r="DD8" s="42">
        <f t="shared" si="5"/>
        <v>0.99999996263493807</v>
      </c>
      <c r="DE8" s="42">
        <f t="shared" si="5"/>
        <v>0.99999997761981263</v>
      </c>
      <c r="DF8" s="42">
        <f t="shared" si="5"/>
        <v>0.99999998616166297</v>
      </c>
      <c r="DG8" s="42">
        <f t="shared" si="5"/>
        <v>0.99999999118091998</v>
      </c>
      <c r="DH8" s="42">
        <f t="shared" si="5"/>
        <v>0.99999999421653418</v>
      </c>
      <c r="DI8" s="42">
        <f t="shared" si="5"/>
        <v>0.99999999610327517</v>
      </c>
      <c r="DJ8" s="42">
        <f t="shared" si="5"/>
        <v>0.99999999730661704</v>
      </c>
      <c r="DK8" s="42">
        <f t="shared" si="5"/>
        <v>0.9999999980930232</v>
      </c>
      <c r="DL8" s="42"/>
      <c r="DM8" s="42">
        <f t="shared" si="52"/>
        <v>0</v>
      </c>
      <c r="DN8" s="42">
        <f t="shared" si="6"/>
        <v>0</v>
      </c>
      <c r="DO8" s="42">
        <f t="shared" si="6"/>
        <v>0.64474083421281858</v>
      </c>
      <c r="DP8" s="42">
        <f t="shared" si="6"/>
        <v>0.98400061875328149</v>
      </c>
      <c r="DQ8" s="42">
        <f t="shared" si="6"/>
        <v>1.1222187530799084</v>
      </c>
      <c r="DR8" s="42">
        <f t="shared" si="6"/>
        <v>1.1730079337250048</v>
      </c>
      <c r="DS8" s="42">
        <f t="shared" si="6"/>
        <v>1.1907342741578884</v>
      </c>
      <c r="DT8" s="42">
        <f t="shared" si="6"/>
        <v>1.1967972063519809</v>
      </c>
      <c r="DU8" s="42">
        <f t="shared" si="6"/>
        <v>1.1988713701619456</v>
      </c>
      <c r="DV8" s="42">
        <f t="shared" si="6"/>
        <v>1.1995910347762839</v>
      </c>
      <c r="DW8" s="42">
        <f t="shared" si="6"/>
        <v>1.1998467125682599</v>
      </c>
      <c r="DX8" s="42">
        <f t="shared" si="7"/>
        <v>1.1999403336929493</v>
      </c>
      <c r="DY8" s="42">
        <f t="shared" si="8"/>
        <v>1.1999758212757816</v>
      </c>
      <c r="DZ8" s="42">
        <f t="shared" si="9"/>
        <v>1.1999897854674832</v>
      </c>
      <c r="EA8" s="42">
        <f t="shared" si="10"/>
        <v>1.19999549887293</v>
      </c>
      <c r="EB8" s="42">
        <f t="shared" si="11"/>
        <v>1.1999979312656233</v>
      </c>
      <c r="EC8" s="42">
        <f t="shared" si="12"/>
        <v>1.1999990088802805</v>
      </c>
      <c r="ED8" s="42">
        <f t="shared" si="13"/>
        <v>1.1999995054735513</v>
      </c>
      <c r="EE8" s="42">
        <f t="shared" si="14"/>
        <v>1.1999997433230398</v>
      </c>
      <c r="EF8" s="42">
        <f t="shared" si="15"/>
        <v>1.1999998616019141</v>
      </c>
      <c r="EG8" s="42">
        <f t="shared" si="16"/>
        <v>1.1999999225937328</v>
      </c>
      <c r="EH8" s="42">
        <f t="shared" si="17"/>
        <v>1.1999999551619256</v>
      </c>
      <c r="EI8" s="42">
        <f t="shared" si="18"/>
        <v>1.1999999731437752</v>
      </c>
      <c r="EJ8" s="42">
        <f t="shared" si="19"/>
        <v>1.1999999833939956</v>
      </c>
      <c r="EK8" s="42">
        <f t="shared" si="20"/>
        <v>1.1999999894171038</v>
      </c>
      <c r="EL8" s="42">
        <f t="shared" si="21"/>
        <v>1.1999999930598411</v>
      </c>
      <c r="EM8" s="42">
        <f t="shared" si="22"/>
        <v>1.1999999953239302</v>
      </c>
      <c r="EN8" s="42">
        <f t="shared" si="23"/>
        <v>1.1999999967679404</v>
      </c>
      <c r="EO8" s="42">
        <f t="shared" si="24"/>
        <v>1.1999999977116278</v>
      </c>
      <c r="EP8" s="42"/>
      <c r="EQ8" s="42">
        <f t="shared" si="53"/>
        <v>1.9794422430540684</v>
      </c>
      <c r="ER8" s="42">
        <f t="shared" si="25"/>
        <v>1.9794422430540684</v>
      </c>
      <c r="ES8" s="42">
        <f t="shared" si="25"/>
        <v>2.624183077266887</v>
      </c>
      <c r="ET8" s="42">
        <f t="shared" si="25"/>
        <v>2.9634428618073496</v>
      </c>
      <c r="EU8" s="42">
        <f t="shared" si="25"/>
        <v>3.1016609961339769</v>
      </c>
      <c r="EV8" s="42">
        <f t="shared" si="25"/>
        <v>3.1524501767790731</v>
      </c>
      <c r="EW8" s="42">
        <f t="shared" si="25"/>
        <v>3.1701765172119565</v>
      </c>
      <c r="EX8" s="42">
        <f t="shared" si="25"/>
        <v>3.1762394494060491</v>
      </c>
      <c r="EY8" s="42">
        <f t="shared" si="25"/>
        <v>3.1783136132160141</v>
      </c>
      <c r="EZ8" s="42">
        <f t="shared" si="25"/>
        <v>3.1790332778303521</v>
      </c>
      <c r="FA8" s="42">
        <f t="shared" si="25"/>
        <v>3.1792889556223285</v>
      </c>
      <c r="FB8" s="42">
        <f t="shared" si="26"/>
        <v>3.1793825767470176</v>
      </c>
      <c r="FC8" s="42">
        <f t="shared" si="27"/>
        <v>3.17941806432985</v>
      </c>
      <c r="FD8" s="42">
        <f t="shared" si="28"/>
        <v>3.1794320285215516</v>
      </c>
      <c r="FE8" s="42">
        <f t="shared" si="29"/>
        <v>3.1794377419269981</v>
      </c>
      <c r="FF8" s="42">
        <f t="shared" si="30"/>
        <v>3.1794401743196916</v>
      </c>
      <c r="FG8" s="42">
        <f t="shared" si="31"/>
        <v>3.1794412519343487</v>
      </c>
      <c r="FH8" s="42">
        <f t="shared" si="32"/>
        <v>3.1794417485276196</v>
      </c>
      <c r="FI8" s="42">
        <f t="shared" si="33"/>
        <v>3.1794419863771082</v>
      </c>
      <c r="FJ8" s="42">
        <f t="shared" si="34"/>
        <v>3.1794421046559824</v>
      </c>
      <c r="FK8" s="42">
        <f t="shared" si="35"/>
        <v>3.1794421656478011</v>
      </c>
      <c r="FL8" s="42">
        <f t="shared" si="36"/>
        <v>3.1794421982159937</v>
      </c>
      <c r="FM8" s="42">
        <f t="shared" si="37"/>
        <v>3.1794422161978435</v>
      </c>
      <c r="FN8" s="42">
        <f t="shared" si="38"/>
        <v>3.1794422264480637</v>
      </c>
      <c r="FO8" s="42">
        <f t="shared" si="39"/>
        <v>3.179442232471172</v>
      </c>
      <c r="FP8" s="42">
        <f t="shared" si="40"/>
        <v>3.1794422361139096</v>
      </c>
      <c r="FQ8" s="42">
        <f t="shared" si="41"/>
        <v>3.1794422383779986</v>
      </c>
      <c r="FR8" s="42">
        <f t="shared" si="42"/>
        <v>3.1794422398220088</v>
      </c>
      <c r="FS8" s="42">
        <f t="shared" si="43"/>
        <v>3.1794422407656961</v>
      </c>
      <c r="FT8" s="42"/>
      <c r="FU8" s="42">
        <f t="shared" si="54"/>
        <v>0</v>
      </c>
      <c r="FV8" s="42">
        <f t="shared" si="55"/>
        <v>1226.1816080591857</v>
      </c>
      <c r="FW8" s="42">
        <f t="shared" si="55"/>
        <v>4356.4110966520766</v>
      </c>
      <c r="FX8" s="42">
        <f t="shared" si="55"/>
        <v>8569.1332049245921</v>
      </c>
      <c r="FY8" s="42">
        <f t="shared" si="55"/>
        <v>13100.927888427243</v>
      </c>
      <c r="FZ8" s="42">
        <f t="shared" si="55"/>
        <v>17667.304140818131</v>
      </c>
      <c r="GA8" s="42">
        <f t="shared" si="55"/>
        <v>22187.88969774752</v>
      </c>
      <c r="GB8" s="42">
        <f t="shared" si="55"/>
        <v>26631.343667062891</v>
      </c>
      <c r="GC8" s="42">
        <f t="shared" si="55"/>
        <v>30972.702087140875</v>
      </c>
      <c r="GD8" s="42">
        <f t="shared" si="55"/>
        <v>35189.015905845648</v>
      </c>
      <c r="GE8" s="42">
        <f t="shared" si="55"/>
        <v>39261.261220169152</v>
      </c>
      <c r="GF8" s="42">
        <f t="shared" si="56"/>
        <v>43175.327619808282</v>
      </c>
      <c r="GG8" s="42">
        <f t="shared" si="56"/>
        <v>46921.832001258248</v>
      </c>
      <c r="GH8" s="42">
        <f t="shared" si="56"/>
        <v>50495.422279748818</v>
      </c>
      <c r="GI8" s="42">
        <f t="shared" si="56"/>
        <v>53893.987635800448</v>
      </c>
      <c r="GJ8" s="42">
        <f t="shared" si="56"/>
        <v>57117.943122307312</v>
      </c>
      <c r="GK8" s="42">
        <f t="shared" si="56"/>
        <v>60169.632854315292</v>
      </c>
      <c r="GL8" s="42">
        <f t="shared" si="56"/>
        <v>63052.848632118017</v>
      </c>
      <c r="GM8" s="42">
        <f t="shared" si="56"/>
        <v>65772.446995719802</v>
      </c>
      <c r="GN8" s="42">
        <f t="shared" si="56"/>
        <v>68334.046260146963</v>
      </c>
      <c r="GO8" s="42">
        <f t="shared" si="56"/>
        <v>70743.787417466607</v>
      </c>
      <c r="GP8" s="42">
        <f t="shared" si="57"/>
        <v>73008.145801035702</v>
      </c>
      <c r="GQ8" s="42">
        <f t="shared" si="57"/>
        <v>75133.783120864638</v>
      </c>
      <c r="GR8" s="42">
        <f t="shared" si="57"/>
        <v>77127.431686601165</v>
      </c>
      <c r="GS8" s="42">
        <f t="shared" si="57"/>
        <v>78995.804366856901</v>
      </c>
      <c r="GT8" s="42">
        <f t="shared" si="57"/>
        <v>80745.52517796075</v>
      </c>
      <c r="GU8" s="42">
        <f t="shared" si="57"/>
        <v>82383.076438457327</v>
      </c>
      <c r="GV8" s="42">
        <f t="shared" si="57"/>
        <v>83914.759238934712</v>
      </c>
      <c r="GW8" s="42">
        <f t="shared" si="57"/>
        <v>85346.664614828682</v>
      </c>
      <c r="GZ8" s="2" t="s">
        <v>124</v>
      </c>
      <c r="IF8" s="2" t="s">
        <v>129</v>
      </c>
    </row>
    <row r="9" spans="1:271" x14ac:dyDescent="0.25">
      <c r="A9" s="24">
        <v>5</v>
      </c>
      <c r="B9" s="22" t="str">
        <f t="shared" si="47"/>
        <v/>
      </c>
      <c r="C9" s="3"/>
      <c r="D9" s="42" t="s">
        <v>8</v>
      </c>
      <c r="E9" s="42">
        <v>30</v>
      </c>
      <c r="F9" s="42">
        <v>6.9699999999999998E-2</v>
      </c>
      <c r="G9" s="42">
        <v>4</v>
      </c>
      <c r="H9" s="42"/>
      <c r="I9" s="42"/>
      <c r="J9" s="42">
        <v>0.8</v>
      </c>
      <c r="K9" s="42">
        <v>56</v>
      </c>
      <c r="L9" s="42">
        <f>IF('Graph-Settings'!$I$6='Graph-Settings'!$C$46, K9, 'Graph-Settings'!$I$6)</f>
        <v>56</v>
      </c>
      <c r="M9" s="42">
        <f t="shared" si="48"/>
        <v>1</v>
      </c>
      <c r="N9" s="42">
        <f t="shared" si="0"/>
        <v>0</v>
      </c>
      <c r="O9" s="42">
        <f t="shared" si="0"/>
        <v>1.9618146384790685E-2</v>
      </c>
      <c r="P9" s="42">
        <f t="shared" si="0"/>
        <v>0.22491129040110366</v>
      </c>
      <c r="Q9" s="42">
        <f t="shared" si="0"/>
        <v>0.82409533726553241</v>
      </c>
      <c r="R9" s="42">
        <f t="shared" si="0"/>
        <v>1.9040073337663097</v>
      </c>
      <c r="S9" s="42">
        <f t="shared" si="0"/>
        <v>3.4319002198209563</v>
      </c>
      <c r="T9" s="42">
        <f t="shared" si="0"/>
        <v>5.3054016606116399</v>
      </c>
      <c r="U9" s="42">
        <f t="shared" si="0"/>
        <v>7.3982417813827723</v>
      </c>
      <c r="V9" s="42">
        <f t="shared" si="0"/>
        <v>9.589710709387143</v>
      </c>
      <c r="W9" s="42">
        <f t="shared" si="0"/>
        <v>11.779405512893272</v>
      </c>
      <c r="X9" s="42">
        <f t="shared" si="1"/>
        <v>13.891977282087206</v>
      </c>
      <c r="Y9" s="42">
        <f t="shared" si="1"/>
        <v>15.876174847985784</v>
      </c>
      <c r="Z9" s="42">
        <f t="shared" si="1"/>
        <v>17.701214194839189</v>
      </c>
      <c r="AA9" s="42">
        <f t="shared" si="1"/>
        <v>19.35232299410103</v>
      </c>
      <c r="AB9" s="42">
        <f t="shared" si="1"/>
        <v>20.826453698318449</v>
      </c>
      <c r="AC9" s="42">
        <f t="shared" si="1"/>
        <v>22.128612825954402</v>
      </c>
      <c r="AD9" s="42">
        <f t="shared" si="1"/>
        <v>23.268939162039821</v>
      </c>
      <c r="AE9" s="42">
        <f t="shared" si="1"/>
        <v>24.260500623193828</v>
      </c>
      <c r="AF9" s="42">
        <f t="shared" si="1"/>
        <v>25.117708243694771</v>
      </c>
      <c r="AG9" s="42">
        <f t="shared" si="1"/>
        <v>25.8552254846491</v>
      </c>
      <c r="AH9" s="42">
        <f t="shared" si="2"/>
        <v>26.487256532791381</v>
      </c>
      <c r="AI9" s="42">
        <f t="shared" si="2"/>
        <v>27.027113689817405</v>
      </c>
      <c r="AJ9" s="42">
        <f t="shared" si="2"/>
        <v>27.486983352942232</v>
      </c>
      <c r="AK9" s="42">
        <f t="shared" si="2"/>
        <v>27.877828503346013</v>
      </c>
      <c r="AL9" s="42">
        <f t="shared" si="2"/>
        <v>28.20938140633632</v>
      </c>
      <c r="AM9" s="42">
        <f t="shared" si="2"/>
        <v>28.490192966728763</v>
      </c>
      <c r="AN9" s="42">
        <f t="shared" si="2"/>
        <v>28.727715050574531</v>
      </c>
      <c r="AO9" s="42">
        <f t="shared" si="2"/>
        <v>28.928399497052549</v>
      </c>
      <c r="AP9" s="49">
        <f t="shared" si="2"/>
        <v>29.097802976266394</v>
      </c>
      <c r="AR9" s="56">
        <f t="shared" si="49"/>
        <v>0</v>
      </c>
      <c r="AS9" s="42">
        <f t="shared" si="3"/>
        <v>1.9618146384790685E-2</v>
      </c>
      <c r="AT9" s="42">
        <f t="shared" si="3"/>
        <v>0.22491129040110366</v>
      </c>
      <c r="AU9" s="42">
        <f t="shared" si="3"/>
        <v>0.82409533726553241</v>
      </c>
      <c r="AV9" s="42">
        <f t="shared" si="3"/>
        <v>1.9040073337663097</v>
      </c>
      <c r="AW9" s="42">
        <f t="shared" si="3"/>
        <v>3.4319002198209563</v>
      </c>
      <c r="AX9" s="42">
        <f t="shared" si="3"/>
        <v>5.3054016606116399</v>
      </c>
      <c r="AY9" s="42">
        <f t="shared" si="3"/>
        <v>7.3982417813827723</v>
      </c>
      <c r="AZ9" s="42">
        <f t="shared" si="3"/>
        <v>9.589710709387143</v>
      </c>
      <c r="BA9" s="42">
        <f t="shared" si="3"/>
        <v>11.779405512893272</v>
      </c>
      <c r="BB9" s="42">
        <f t="shared" si="3"/>
        <v>13.891977282087206</v>
      </c>
      <c r="BC9" s="42">
        <f t="shared" si="3"/>
        <v>15.876174847985784</v>
      </c>
      <c r="BD9" s="42">
        <f t="shared" si="3"/>
        <v>17.701214194839189</v>
      </c>
      <c r="BE9" s="42">
        <f t="shared" si="3"/>
        <v>19.35232299410103</v>
      </c>
      <c r="BF9" s="42">
        <f t="shared" si="3"/>
        <v>20.826453698318449</v>
      </c>
      <c r="BG9" s="42">
        <f t="shared" si="3"/>
        <v>22.128612825954402</v>
      </c>
      <c r="BH9" s="42">
        <f t="shared" si="3"/>
        <v>23.268939162039821</v>
      </c>
      <c r="BI9" s="42">
        <f t="shared" si="3"/>
        <v>24.260500623193828</v>
      </c>
      <c r="BJ9" s="42">
        <f t="shared" si="3"/>
        <v>25.117708243694771</v>
      </c>
      <c r="BK9" s="42">
        <f t="shared" si="3"/>
        <v>25.8552254846491</v>
      </c>
      <c r="BL9" s="42">
        <f t="shared" si="3"/>
        <v>26.487256532791381</v>
      </c>
      <c r="BM9" s="42">
        <f t="shared" si="3"/>
        <v>27.027113689817405</v>
      </c>
      <c r="BN9" s="42">
        <f t="shared" si="3"/>
        <v>27.486983352942232</v>
      </c>
      <c r="BO9" s="42">
        <f t="shared" si="3"/>
        <v>27.877828503346013</v>
      </c>
      <c r="BP9" s="42">
        <f t="shared" si="3"/>
        <v>28.20938140633632</v>
      </c>
      <c r="BQ9" s="42">
        <f t="shared" si="3"/>
        <v>28.490192966728763</v>
      </c>
      <c r="BR9" s="42">
        <f t="shared" si="3"/>
        <v>28.727715050574531</v>
      </c>
      <c r="BS9" s="42">
        <f t="shared" si="3"/>
        <v>28.928399497052549</v>
      </c>
      <c r="BT9" s="49">
        <f t="shared" si="3"/>
        <v>29.097802976266394</v>
      </c>
      <c r="BW9" s="56" t="s">
        <v>8</v>
      </c>
      <c r="BX9" s="42"/>
      <c r="BY9" s="42"/>
      <c r="BZ9" s="42"/>
      <c r="CA9" s="42">
        <f>5*(1-EXP(-0.0149*L9))^2.48</f>
        <v>1.2181423713095909</v>
      </c>
      <c r="CB9" s="42"/>
      <c r="CC9" s="42">
        <v>18</v>
      </c>
      <c r="CD9" s="42">
        <v>1.2</v>
      </c>
      <c r="CE9" s="42">
        <f t="shared" si="4"/>
        <v>12375.071586240714</v>
      </c>
      <c r="CF9" s="42">
        <f t="shared" si="50"/>
        <v>33.863232732357382</v>
      </c>
      <c r="CG9" s="42"/>
      <c r="CI9" s="56">
        <f t="shared" si="51"/>
        <v>0</v>
      </c>
      <c r="CJ9" s="42">
        <f t="shared" si="5"/>
        <v>0</v>
      </c>
      <c r="CK9" s="42">
        <f t="shared" si="5"/>
        <v>0</v>
      </c>
      <c r="CL9" s="42">
        <f t="shared" si="5"/>
        <v>0</v>
      </c>
      <c r="CM9" s="42">
        <f t="shared" si="5"/>
        <v>0</v>
      </c>
      <c r="CN9" s="42">
        <f t="shared" si="5"/>
        <v>0</v>
      </c>
      <c r="CO9" s="42">
        <f t="shared" si="5"/>
        <v>0</v>
      </c>
      <c r="CP9" s="42">
        <f t="shared" si="5"/>
        <v>0</v>
      </c>
      <c r="CQ9" s="42">
        <f t="shared" si="5"/>
        <v>0</v>
      </c>
      <c r="CR9" s="42">
        <f t="shared" si="5"/>
        <v>0</v>
      </c>
      <c r="CS9" s="42">
        <f t="shared" si="5"/>
        <v>0</v>
      </c>
      <c r="CT9" s="42">
        <f t="shared" si="5"/>
        <v>0</v>
      </c>
      <c r="CU9" s="42">
        <f t="shared" si="5"/>
        <v>0</v>
      </c>
      <c r="CV9" s="42">
        <f t="shared" si="5"/>
        <v>0</v>
      </c>
      <c r="CW9" s="42">
        <f t="shared" si="5"/>
        <v>0</v>
      </c>
      <c r="CX9" s="42">
        <f t="shared" si="5"/>
        <v>0</v>
      </c>
      <c r="CY9" s="42">
        <f t="shared" si="5"/>
        <v>0</v>
      </c>
      <c r="CZ9" s="42">
        <f t="shared" si="5"/>
        <v>0</v>
      </c>
      <c r="DA9" s="42">
        <f t="shared" si="5"/>
        <v>0</v>
      </c>
      <c r="DB9" s="42">
        <f t="shared" si="5"/>
        <v>0</v>
      </c>
      <c r="DC9" s="42">
        <f t="shared" si="5"/>
        <v>0</v>
      </c>
      <c r="DD9" s="42">
        <f t="shared" si="5"/>
        <v>0</v>
      </c>
      <c r="DE9" s="42">
        <f t="shared" si="5"/>
        <v>0</v>
      </c>
      <c r="DF9" s="42">
        <f t="shared" si="5"/>
        <v>0</v>
      </c>
      <c r="DG9" s="42">
        <f t="shared" si="5"/>
        <v>0</v>
      </c>
      <c r="DH9" s="42">
        <f t="shared" si="5"/>
        <v>0</v>
      </c>
      <c r="DI9" s="42">
        <f t="shared" si="5"/>
        <v>0</v>
      </c>
      <c r="DJ9" s="42">
        <f t="shared" si="5"/>
        <v>0</v>
      </c>
      <c r="DK9" s="42">
        <f t="shared" si="5"/>
        <v>0</v>
      </c>
      <c r="DL9" s="42"/>
      <c r="DM9" s="42">
        <f t="shared" si="52"/>
        <v>0</v>
      </c>
      <c r="DN9" s="42">
        <f t="shared" si="52"/>
        <v>0</v>
      </c>
      <c r="DO9" s="42">
        <f t="shared" si="6"/>
        <v>0</v>
      </c>
      <c r="DP9" s="42">
        <f t="shared" si="6"/>
        <v>0</v>
      </c>
      <c r="DQ9" s="42">
        <f t="shared" si="6"/>
        <v>0</v>
      </c>
      <c r="DR9" s="42">
        <f t="shared" si="6"/>
        <v>0</v>
      </c>
      <c r="DS9" s="42">
        <f t="shared" si="6"/>
        <v>0</v>
      </c>
      <c r="DT9" s="42">
        <f t="shared" si="6"/>
        <v>0</v>
      </c>
      <c r="DU9" s="42">
        <f t="shared" si="6"/>
        <v>0</v>
      </c>
      <c r="DV9" s="42">
        <f t="shared" si="6"/>
        <v>0</v>
      </c>
      <c r="DW9" s="42">
        <f t="shared" si="6"/>
        <v>0</v>
      </c>
      <c r="DX9" s="42">
        <f t="shared" si="7"/>
        <v>0</v>
      </c>
      <c r="DY9" s="42">
        <f t="shared" si="8"/>
        <v>0</v>
      </c>
      <c r="DZ9" s="42">
        <f t="shared" si="9"/>
        <v>0</v>
      </c>
      <c r="EA9" s="42">
        <f t="shared" si="10"/>
        <v>0</v>
      </c>
      <c r="EB9" s="42">
        <f t="shared" si="11"/>
        <v>0</v>
      </c>
      <c r="EC9" s="42">
        <f t="shared" si="12"/>
        <v>0</v>
      </c>
      <c r="ED9" s="42">
        <f t="shared" si="13"/>
        <v>0</v>
      </c>
      <c r="EE9" s="42">
        <f t="shared" si="14"/>
        <v>0</v>
      </c>
      <c r="EF9" s="42">
        <f t="shared" si="15"/>
        <v>0</v>
      </c>
      <c r="EG9" s="42">
        <f t="shared" si="16"/>
        <v>0</v>
      </c>
      <c r="EH9" s="42">
        <f t="shared" si="17"/>
        <v>0</v>
      </c>
      <c r="EI9" s="42">
        <f t="shared" si="18"/>
        <v>0</v>
      </c>
      <c r="EJ9" s="42">
        <f t="shared" si="19"/>
        <v>0</v>
      </c>
      <c r="EK9" s="42">
        <f t="shared" si="20"/>
        <v>0</v>
      </c>
      <c r="EL9" s="42">
        <f t="shared" si="21"/>
        <v>0</v>
      </c>
      <c r="EM9" s="42">
        <f t="shared" si="22"/>
        <v>0</v>
      </c>
      <c r="EN9" s="42">
        <f t="shared" si="23"/>
        <v>0</v>
      </c>
      <c r="EO9" s="42">
        <f t="shared" si="24"/>
        <v>0</v>
      </c>
      <c r="EP9" s="42"/>
      <c r="EQ9" s="42">
        <f t="shared" si="53"/>
        <v>1.2181423713095909</v>
      </c>
      <c r="ER9" s="42">
        <f t="shared" si="25"/>
        <v>1.2181423713095909</v>
      </c>
      <c r="ES9" s="42">
        <f t="shared" si="25"/>
        <v>1.2181423713095909</v>
      </c>
      <c r="ET9" s="42">
        <f t="shared" si="25"/>
        <v>1.2181423713095909</v>
      </c>
      <c r="EU9" s="42">
        <f t="shared" si="25"/>
        <v>1.2181423713095909</v>
      </c>
      <c r="EV9" s="42">
        <f t="shared" si="25"/>
        <v>1.2181423713095909</v>
      </c>
      <c r="EW9" s="42">
        <f t="shared" si="25"/>
        <v>1.2181423713095909</v>
      </c>
      <c r="EX9" s="42">
        <f t="shared" si="25"/>
        <v>1.2181423713095909</v>
      </c>
      <c r="EY9" s="42">
        <f t="shared" si="25"/>
        <v>1.2181423713095909</v>
      </c>
      <c r="EZ9" s="42">
        <f t="shared" si="25"/>
        <v>1.2181423713095909</v>
      </c>
      <c r="FA9" s="42">
        <f t="shared" si="25"/>
        <v>1.2181423713095909</v>
      </c>
      <c r="FB9" s="42">
        <f t="shared" si="26"/>
        <v>1.2181423713095909</v>
      </c>
      <c r="FC9" s="42">
        <f t="shared" si="27"/>
        <v>1.2181423713095909</v>
      </c>
      <c r="FD9" s="42">
        <f t="shared" si="28"/>
        <v>1.2181423713095909</v>
      </c>
      <c r="FE9" s="42">
        <f t="shared" si="29"/>
        <v>1.2181423713095909</v>
      </c>
      <c r="FF9" s="42">
        <f t="shared" si="30"/>
        <v>1.2181423713095909</v>
      </c>
      <c r="FG9" s="42">
        <f t="shared" si="31"/>
        <v>1.2181423713095909</v>
      </c>
      <c r="FH9" s="42">
        <f t="shared" si="32"/>
        <v>1.2181423713095909</v>
      </c>
      <c r="FI9" s="42">
        <f t="shared" si="33"/>
        <v>1.2181423713095909</v>
      </c>
      <c r="FJ9" s="42">
        <f t="shared" si="34"/>
        <v>1.2181423713095909</v>
      </c>
      <c r="FK9" s="42">
        <f t="shared" si="35"/>
        <v>1.2181423713095909</v>
      </c>
      <c r="FL9" s="42">
        <f t="shared" si="36"/>
        <v>1.2181423713095909</v>
      </c>
      <c r="FM9" s="42">
        <f t="shared" si="37"/>
        <v>1.2181423713095909</v>
      </c>
      <c r="FN9" s="42">
        <f t="shared" si="38"/>
        <v>1.2181423713095909</v>
      </c>
      <c r="FO9" s="42">
        <f t="shared" si="39"/>
        <v>1.2181423713095909</v>
      </c>
      <c r="FP9" s="42">
        <f t="shared" si="40"/>
        <v>1.2181423713095909</v>
      </c>
      <c r="FQ9" s="42">
        <f t="shared" si="41"/>
        <v>1.2181423713095909</v>
      </c>
      <c r="FR9" s="42">
        <f t="shared" si="42"/>
        <v>1.2181423713095909</v>
      </c>
      <c r="FS9" s="42">
        <f t="shared" si="43"/>
        <v>1.2181423713095909</v>
      </c>
      <c r="FT9" s="42"/>
      <c r="FU9" s="42">
        <f t="shared" si="54"/>
        <v>0</v>
      </c>
      <c r="FV9" s="42">
        <f t="shared" si="55"/>
        <v>7.1693086073602812</v>
      </c>
      <c r="FW9" s="42">
        <f t="shared" si="55"/>
        <v>82.192191787050135</v>
      </c>
      <c r="FX9" s="42">
        <f t="shared" si="55"/>
        <v>301.15963449654384</v>
      </c>
      <c r="FY9" s="42">
        <f t="shared" si="55"/>
        <v>695.80560256348338</v>
      </c>
      <c r="FZ9" s="42">
        <f t="shared" si="55"/>
        <v>1254.162921561182</v>
      </c>
      <c r="GA9" s="42">
        <f t="shared" si="55"/>
        <v>1938.8203678821915</v>
      </c>
      <c r="GB9" s="42">
        <f t="shared" si="55"/>
        <v>2703.633536128591</v>
      </c>
      <c r="GC9" s="42">
        <f t="shared" si="55"/>
        <v>3504.4898831117503</v>
      </c>
      <c r="GD9" s="42">
        <f t="shared" si="55"/>
        <v>4304.697889227924</v>
      </c>
      <c r="GE9" s="42">
        <f t="shared" si="55"/>
        <v>5076.7218445742028</v>
      </c>
      <c r="GF9" s="42">
        <f t="shared" si="56"/>
        <v>5801.832382995326</v>
      </c>
      <c r="GG9" s="42">
        <f t="shared" si="56"/>
        <v>6468.7797103081202</v>
      </c>
      <c r="GH9" s="42">
        <f t="shared" si="56"/>
        <v>7072.1653867150062</v>
      </c>
      <c r="GI9" s="42">
        <f t="shared" si="56"/>
        <v>7610.8757082117108</v>
      </c>
      <c r="GJ9" s="42">
        <f t="shared" si="56"/>
        <v>8086.7402704799779</v>
      </c>
      <c r="GK9" s="42">
        <f t="shared" si="56"/>
        <v>8503.464218611738</v>
      </c>
      <c r="GL9" s="42">
        <f t="shared" si="56"/>
        <v>8865.823127488542</v>
      </c>
      <c r="GM9" s="42">
        <f t="shared" si="56"/>
        <v>9179.0834045510437</v>
      </c>
      <c r="GN9" s="42">
        <f t="shared" si="56"/>
        <v>9448.6037047843874</v>
      </c>
      <c r="GO9" s="42">
        <f t="shared" si="56"/>
        <v>9679.5748447019851</v>
      </c>
      <c r="GP9" s="42">
        <f t="shared" si="57"/>
        <v>9876.8617079304258</v>
      </c>
      <c r="GQ9" s="42">
        <f t="shared" si="57"/>
        <v>10044.917724510091</v>
      </c>
      <c r="GR9" s="42">
        <f t="shared" si="57"/>
        <v>10187.749236008405</v>
      </c>
      <c r="GS9" s="42">
        <f t="shared" si="57"/>
        <v>10308.912827847364</v>
      </c>
      <c r="GT9" s="42">
        <f t="shared" si="57"/>
        <v>10411.533365867643</v>
      </c>
      <c r="GU9" s="42">
        <f t="shared" si="57"/>
        <v>10498.334080203926</v>
      </c>
      <c r="GV9" s="42">
        <f t="shared" si="57"/>
        <v>10571.672748459232</v>
      </c>
      <c r="GW9" s="42">
        <f t="shared" si="57"/>
        <v>10633.580015222526</v>
      </c>
      <c r="GY9" t="s">
        <v>15</v>
      </c>
      <c r="GZ9" s="70">
        <f>GZ5</f>
        <v>3</v>
      </c>
      <c r="HA9" s="18">
        <f>INDEX($AR$32:$BT$49, $GZ9, AR$28)</f>
        <v>0.84300057308549536</v>
      </c>
      <c r="HB9" s="18">
        <f t="shared" ref="HB9:IC9" si="58">INDEX($AR$32:$BT$49, $GZ9, AS$28)</f>
        <v>1.1789692747425624</v>
      </c>
      <c r="HC9" s="18">
        <f t="shared" si="58"/>
        <v>1.6398841322523288</v>
      </c>
      <c r="HD9" s="18">
        <f t="shared" si="58"/>
        <v>2.2671227014020743</v>
      </c>
      <c r="HE9" s="18">
        <f t="shared" si="58"/>
        <v>3.1129645773046954</v>
      </c>
      <c r="HF9" s="18">
        <f t="shared" si="58"/>
        <v>4.2419583413052013</v>
      </c>
      <c r="HG9" s="18">
        <f t="shared" si="58"/>
        <v>5.7316063355025131</v>
      </c>
      <c r="HH9" s="18">
        <f t="shared" si="58"/>
        <v>7.6718058295073197</v>
      </c>
      <c r="HI9" s="18">
        <f t="shared" si="58"/>
        <v>10.162339387461911</v>
      </c>
      <c r="HJ9" s="18">
        <f t="shared" si="58"/>
        <v>13.307631724454154</v>
      </c>
      <c r="HK9" s="18">
        <f t="shared" si="58"/>
        <v>17.208070098635488</v>
      </c>
      <c r="HL9" s="18">
        <f t="shared" si="58"/>
        <v>21.947524743247339</v>
      </c>
      <c r="HM9" s="18">
        <f t="shared" si="58"/>
        <v>27.577400193559672</v>
      </c>
      <c r="HN9" s="18">
        <f t="shared" si="58"/>
        <v>34.09862892813414</v>
      </c>
      <c r="HO9" s="18">
        <f t="shared" si="58"/>
        <v>41.444376710175995</v>
      </c>
      <c r="HP9" s="18">
        <f t="shared" si="58"/>
        <v>49.467543154661655</v>
      </c>
      <c r="HQ9" s="18">
        <f t="shared" si="58"/>
        <v>57.937862443014545</v>
      </c>
      <c r="HR9" s="18">
        <f t="shared" si="58"/>
        <v>65.114200328733659</v>
      </c>
      <c r="HS9" s="18">
        <f t="shared" si="58"/>
        <v>70.411128680931384</v>
      </c>
      <c r="HT9" s="18">
        <f t="shared" si="58"/>
        <v>74.351764293128085</v>
      </c>
      <c r="HU9" s="18">
        <f t="shared" si="58"/>
        <v>77.319152489861651</v>
      </c>
      <c r="HV9" s="18">
        <f t="shared" si="58"/>
        <v>79.580447108876072</v>
      </c>
      <c r="HW9" s="18">
        <f t="shared" si="58"/>
        <v>81.322423717835122</v>
      </c>
      <c r="HX9" s="18">
        <f t="shared" si="58"/>
        <v>82.67710324898124</v>
      </c>
      <c r="HY9" s="18">
        <f t="shared" si="58"/>
        <v>83.739146599127807</v>
      </c>
      <c r="HZ9" s="18">
        <f t="shared" si="58"/>
        <v>84.577462093174631</v>
      </c>
      <c r="IA9" s="18">
        <f t="shared" si="58"/>
        <v>85.242956984005943</v>
      </c>
      <c r="IB9" s="18">
        <f t="shared" si="58"/>
        <v>85.773760673226931</v>
      </c>
      <c r="IC9" s="18">
        <f t="shared" si="58"/>
        <v>86.198790115918172</v>
      </c>
      <c r="IE9" t="s">
        <v>15</v>
      </c>
      <c r="IF9" s="70">
        <f>IF5</f>
        <v>3</v>
      </c>
      <c r="IG9" s="18">
        <f>INDEX($FU$32:$GW$49, $IF9, FU$28)</f>
        <v>462.4848581954322</v>
      </c>
      <c r="IH9" s="18">
        <f t="shared" ref="IH9:IQ9" si="59">INDEX($FU$32:$GW$49, $IF9, FV$28)</f>
        <v>646.80316390578162</v>
      </c>
      <c r="II9" s="18">
        <f t="shared" si="59"/>
        <v>899.66911598379204</v>
      </c>
      <c r="IJ9" s="18">
        <f t="shared" si="59"/>
        <v>1243.7831652141069</v>
      </c>
      <c r="IK9" s="18">
        <f t="shared" si="59"/>
        <v>1707.8268118284593</v>
      </c>
      <c r="IL9" s="18">
        <f t="shared" si="59"/>
        <v>2327.2125364860231</v>
      </c>
      <c r="IM9" s="18">
        <f t="shared" si="59"/>
        <v>3144.4594795525527</v>
      </c>
      <c r="IN9" s="18">
        <f t="shared" si="59"/>
        <v>4747.0433878940867</v>
      </c>
      <c r="IO9" s="18">
        <f t="shared" si="59"/>
        <v>7506.1013747874595</v>
      </c>
      <c r="IP9" s="18">
        <f t="shared" si="59"/>
        <v>10891.354552587547</v>
      </c>
      <c r="IQ9" s="18">
        <f t="shared" si="59"/>
        <v>14849.86693458937</v>
      </c>
      <c r="IR9" s="18">
        <f t="shared" ref="IR9" si="60">INDEX($FU$32:$GW$49, $IF9, GF$28)</f>
        <v>19386.479583612327</v>
      </c>
      <c r="IS9" s="18">
        <f t="shared" ref="IS9" si="61">INDEX($FU$32:$GW$49, $IF9, GG$28)</f>
        <v>24565.784575309877</v>
      </c>
      <c r="IT9" s="18">
        <f t="shared" ref="IT9" si="62">INDEX($FU$32:$GW$49, $IF9, GH$28)</f>
        <v>30449.646868576314</v>
      </c>
      <c r="IU9" s="18">
        <f t="shared" ref="IU9" si="63">INDEX($FU$32:$GW$49, $IF9, GI$28)</f>
        <v>37030.599287286488</v>
      </c>
      <c r="IV9" s="18">
        <f t="shared" ref="IV9" si="64">INDEX($FU$32:$GW$49, $IF9, GJ$28)</f>
        <v>44204.152786079198</v>
      </c>
      <c r="IW9" s="18">
        <f t="shared" ref="IW9" si="65">INDEX($FU$32:$GW$49, $IF9, GK$28)</f>
        <v>51774.135453079456</v>
      </c>
      <c r="IX9" s="18">
        <f t="shared" ref="IX9" si="66">INDEX($FU$32:$GW$49, $IF9, GL$28)</f>
        <v>58187.155506588359</v>
      </c>
      <c r="IY9" s="18">
        <f t="shared" ref="IY9" si="67">INDEX($FU$32:$GW$49, $IF9, GM$28)</f>
        <v>62920.605588858394</v>
      </c>
      <c r="IZ9" s="18">
        <f t="shared" ref="IZ9:JA9" si="68">INDEX($FU$32:$GW$49, $IF9, GN$28)</f>
        <v>66442.032494445739</v>
      </c>
      <c r="JA9" s="18">
        <f t="shared" si="68"/>
        <v>69093.744604524734</v>
      </c>
      <c r="JB9" s="18">
        <f>INDEX($FU$32:$GW$49, $IF9, GP$28)</f>
        <v>71114.477936275056</v>
      </c>
      <c r="JC9" s="18">
        <f t="shared" ref="JC9" si="69">INDEX($FU$32:$GW$49, $IF9, GQ$28)</f>
        <v>72671.139153587603</v>
      </c>
      <c r="JD9" s="18">
        <f t="shared" ref="JD9" si="70">INDEX($FU$32:$GW$49, $IF9, GR$28)</f>
        <v>73881.704726660944</v>
      </c>
      <c r="JE9" s="18">
        <f t="shared" ref="JE9" si="71">INDEX($FU$32:$GW$49, $IF9, GS$28)</f>
        <v>74830.765390367989</v>
      </c>
      <c r="JF9" s="18">
        <f t="shared" ref="JF9" si="72">INDEX($FU$32:$GW$49, $IF9, GT$28)</f>
        <v>75579.898874721868</v>
      </c>
      <c r="JG9" s="18">
        <f t="shared" ref="JG9" si="73">INDEX($FU$32:$GW$49, $IF9, GU$28)</f>
        <v>76174.596813814191</v>
      </c>
      <c r="JH9" s="18">
        <f t="shared" ref="JH9" si="74">INDEX($FU$32:$GW$49, $IF9, GV$28)</f>
        <v>76648.932319836924</v>
      </c>
      <c r="JI9" s="18">
        <f t="shared" ref="JI9" si="75">INDEX($FU$32:$GW$49, $IF9, GW$28)</f>
        <v>77028.746096459639</v>
      </c>
    </row>
    <row r="10" spans="1:271" x14ac:dyDescent="0.25">
      <c r="A10" s="24">
        <v>6</v>
      </c>
      <c r="B10" s="22" t="str">
        <f t="shared" si="47"/>
        <v/>
      </c>
      <c r="C10" s="3"/>
      <c r="D10" s="43" t="s">
        <v>114</v>
      </c>
      <c r="E10" s="43"/>
      <c r="F10" s="43"/>
      <c r="G10" s="43"/>
      <c r="H10" s="43"/>
      <c r="I10" s="43"/>
      <c r="J10" s="43"/>
      <c r="K10" s="43">
        <v>62</v>
      </c>
      <c r="L10" s="43">
        <f>IF('Graph-Settings'!$I$6='Graph-Settings'!$C$46, K10, 'Graph-Settings'!$I$6)</f>
        <v>62</v>
      </c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50"/>
      <c r="AQ10" s="65"/>
      <c r="AR10" s="57">
        <f t="shared" ref="AR10:BT10" si="76">AR24+CI10*(AR25-AR24)</f>
        <v>0</v>
      </c>
      <c r="AS10" s="57">
        <f t="shared" si="76"/>
        <v>0.17868728336837691</v>
      </c>
      <c r="AT10" s="57">
        <f t="shared" si="76"/>
        <v>1.0749762699763432</v>
      </c>
      <c r="AU10" s="57">
        <f t="shared" si="76"/>
        <v>2.7554651769882148</v>
      </c>
      <c r="AV10" s="57">
        <f t="shared" si="76"/>
        <v>5.0095412502866683</v>
      </c>
      <c r="AW10" s="57">
        <f t="shared" si="76"/>
        <v>15.051649391037969</v>
      </c>
      <c r="AX10" s="57">
        <f t="shared" si="76"/>
        <v>24.257608634041986</v>
      </c>
      <c r="AY10" s="57">
        <f t="shared" si="76"/>
        <v>30.711664878104756</v>
      </c>
      <c r="AZ10" s="57">
        <f t="shared" si="76"/>
        <v>35.363992772657838</v>
      </c>
      <c r="BA10" s="57">
        <f t="shared" si="76"/>
        <v>38.896233361998917</v>
      </c>
      <c r="BB10" s="57">
        <f t="shared" si="76"/>
        <v>41.712148651941646</v>
      </c>
      <c r="BC10" s="57">
        <f t="shared" si="76"/>
        <v>44.039647780805417</v>
      </c>
      <c r="BD10" s="57">
        <f t="shared" si="76"/>
        <v>46.009989670140705</v>
      </c>
      <c r="BE10" s="57">
        <f t="shared" si="76"/>
        <v>47.703244158227307</v>
      </c>
      <c r="BF10" s="57">
        <f t="shared" si="76"/>
        <v>49.17200468388058</v>
      </c>
      <c r="BG10" s="57">
        <f t="shared" si="76"/>
        <v>50.453465849314185</v>
      </c>
      <c r="BH10" s="57">
        <f t="shared" si="76"/>
        <v>51.575645897493523</v>
      </c>
      <c r="BI10" s="57">
        <f t="shared" si="76"/>
        <v>52.560697715141004</v>
      </c>
      <c r="BJ10" s="57">
        <f t="shared" si="76"/>
        <v>53.426753737693232</v>
      </c>
      <c r="BK10" s="57">
        <f t="shared" si="76"/>
        <v>54.189012688214788</v>
      </c>
      <c r="BL10" s="57">
        <f t="shared" si="76"/>
        <v>54.860420015020395</v>
      </c>
      <c r="BM10" s="57">
        <f t="shared" si="76"/>
        <v>55.452121196328477</v>
      </c>
      <c r="BN10" s="57">
        <f t="shared" si="76"/>
        <v>55.973781913437243</v>
      </c>
      <c r="BO10" s="57">
        <f t="shared" si="76"/>
        <v>56.433826106024071</v>
      </c>
      <c r="BP10" s="57">
        <f t="shared" si="76"/>
        <v>56.839620633594599</v>
      </c>
      <c r="BQ10" s="57">
        <f t="shared" si="76"/>
        <v>57.197623368934202</v>
      </c>
      <c r="BR10" s="57">
        <f t="shared" si="76"/>
        <v>57.513505001216949</v>
      </c>
      <c r="BS10" s="57">
        <f t="shared" si="76"/>
        <v>57.792251106257595</v>
      </c>
      <c r="BT10" s="57">
        <f t="shared" si="76"/>
        <v>58.038248856967243</v>
      </c>
      <c r="BW10" s="57" t="s">
        <v>114</v>
      </c>
      <c r="BX10" s="43"/>
      <c r="BY10" s="43"/>
      <c r="BZ10" s="43"/>
      <c r="CA10" s="43">
        <f>5*(1-EXP(-0.0149*L10))^2.48</f>
        <v>1.4260786120206985</v>
      </c>
      <c r="CB10" s="43"/>
      <c r="CC10" s="6">
        <f>$CG$1</f>
        <v>6</v>
      </c>
      <c r="CD10" s="43">
        <v>1.8</v>
      </c>
      <c r="CE10" s="43">
        <f t="shared" si="4"/>
        <v>2381.5836371856572</v>
      </c>
      <c r="CF10" s="43">
        <f>CE10/(300*CA10)</f>
        <v>5.5667422938932392</v>
      </c>
      <c r="CG10" s="43">
        <f>((1.5-0.00275*CC1)^4)/(460+(25.9*CC1))*1000</f>
        <v>0.77823696465479297</v>
      </c>
      <c r="CI10" s="57">
        <f t="shared" ref="CI10:DK10" si="77">IF(1-EXP(-0.23*(AR24-$CF10))&lt;0, 0, 1-EXP(-0.23*(AR24-$CF10)))</f>
        <v>0</v>
      </c>
      <c r="CJ10" s="57">
        <f t="shared" si="77"/>
        <v>0</v>
      </c>
      <c r="CK10" s="57">
        <f t="shared" si="77"/>
        <v>0</v>
      </c>
      <c r="CL10" s="57">
        <f t="shared" si="77"/>
        <v>0</v>
      </c>
      <c r="CM10" s="57">
        <f t="shared" si="77"/>
        <v>0</v>
      </c>
      <c r="CN10" s="57">
        <f t="shared" si="77"/>
        <v>0.37026389695926509</v>
      </c>
      <c r="CO10" s="57">
        <f t="shared" si="77"/>
        <v>0.6584485778587359</v>
      </c>
      <c r="CP10" s="57">
        <f t="shared" si="77"/>
        <v>0.81182651236250858</v>
      </c>
      <c r="CQ10" s="57">
        <f t="shared" si="77"/>
        <v>0.89218987679444828</v>
      </c>
      <c r="CR10" s="57">
        <f t="shared" si="77"/>
        <v>0.93493697948267329</v>
      </c>
      <c r="CS10" s="57">
        <f t="shared" si="77"/>
        <v>0.95842429282324682</v>
      </c>
      <c r="CT10" s="57">
        <f t="shared" si="77"/>
        <v>0.97186605123737035</v>
      </c>
      <c r="CU10" s="57">
        <f t="shared" si="77"/>
        <v>0.97989912557537406</v>
      </c>
      <c r="CV10" s="57">
        <f t="shared" si="77"/>
        <v>0.98490741802077264</v>
      </c>
      <c r="CW10" s="57">
        <f t="shared" si="77"/>
        <v>0.98815530475709734</v>
      </c>
      <c r="CX10" s="57">
        <f t="shared" si="77"/>
        <v>0.99033762304661233</v>
      </c>
      <c r="CY10" s="57">
        <f t="shared" si="77"/>
        <v>0.9918504988103416</v>
      </c>
      <c r="CZ10" s="57">
        <f t="shared" si="77"/>
        <v>0.99292806577594517</v>
      </c>
      <c r="DA10" s="57">
        <f t="shared" si="77"/>
        <v>0.99371356905980568</v>
      </c>
      <c r="DB10" s="57">
        <f t="shared" si="77"/>
        <v>0.99429753300028911</v>
      </c>
      <c r="DC10" s="57">
        <f t="shared" si="77"/>
        <v>0.9947389109437037</v>
      </c>
      <c r="DD10" s="57">
        <f t="shared" si="77"/>
        <v>0.99507717299472487</v>
      </c>
      <c r="DE10" s="57">
        <f t="shared" si="77"/>
        <v>0.99533942170971967</v>
      </c>
      <c r="DF10" s="57">
        <f t="shared" si="77"/>
        <v>0.99554469955443547</v>
      </c>
      <c r="DG10" s="57">
        <f t="shared" si="77"/>
        <v>0.99570666580957823</v>
      </c>
      <c r="DH10" s="57">
        <f t="shared" si="77"/>
        <v>0.99583530167660173</v>
      </c>
      <c r="DI10" s="57">
        <f t="shared" si="77"/>
        <v>0.99593802180101287</v>
      </c>
      <c r="DJ10" s="57">
        <f t="shared" si="77"/>
        <v>0.99602041477871683</v>
      </c>
      <c r="DK10" s="57">
        <f t="shared" si="77"/>
        <v>0.99608674668248343</v>
      </c>
      <c r="DL10" s="43"/>
      <c r="DM10" s="43">
        <f t="shared" si="52"/>
        <v>0</v>
      </c>
      <c r="DN10" s="43">
        <f t="shared" ref="DN10" si="78">CJ10*$CD10</f>
        <v>0</v>
      </c>
      <c r="DO10" s="43">
        <f t="shared" si="6"/>
        <v>0</v>
      </c>
      <c r="DP10" s="43">
        <f t="shared" si="6"/>
        <v>0</v>
      </c>
      <c r="DQ10" s="43">
        <f t="shared" si="6"/>
        <v>0</v>
      </c>
      <c r="DR10" s="43">
        <f t="shared" si="6"/>
        <v>0.66647501452667723</v>
      </c>
      <c r="DS10" s="43">
        <f t="shared" si="6"/>
        <v>1.1852074401457247</v>
      </c>
      <c r="DT10" s="43">
        <f t="shared" si="6"/>
        <v>1.4612877222525156</v>
      </c>
      <c r="DU10" s="43">
        <f t="shared" si="6"/>
        <v>1.6059417782300069</v>
      </c>
      <c r="DV10" s="43">
        <f t="shared" si="6"/>
        <v>1.6828865630688119</v>
      </c>
      <c r="DW10" s="43">
        <f t="shared" si="6"/>
        <v>1.7251637270818443</v>
      </c>
      <c r="DX10" s="43">
        <f t="shared" si="7"/>
        <v>1.7493588922272667</v>
      </c>
      <c r="DY10" s="43">
        <f t="shared" si="8"/>
        <v>1.7638184260356733</v>
      </c>
      <c r="DZ10" s="43">
        <f t="shared" si="9"/>
        <v>1.7728333524373907</v>
      </c>
      <c r="EA10" s="43">
        <f t="shared" si="10"/>
        <v>1.7786795485627753</v>
      </c>
      <c r="EB10" s="43">
        <f t="shared" si="11"/>
        <v>1.7826077214839022</v>
      </c>
      <c r="EC10" s="43">
        <f t="shared" si="12"/>
        <v>1.7853308978586149</v>
      </c>
      <c r="ED10" s="43">
        <f t="shared" si="13"/>
        <v>1.7872705183967013</v>
      </c>
      <c r="EE10" s="43">
        <f t="shared" si="14"/>
        <v>1.7886844243076503</v>
      </c>
      <c r="EF10" s="43">
        <f t="shared" si="15"/>
        <v>1.7897355594005204</v>
      </c>
      <c r="EG10" s="43">
        <f t="shared" si="16"/>
        <v>1.7905300396986668</v>
      </c>
      <c r="EH10" s="43">
        <f t="shared" si="17"/>
        <v>1.7911389113905047</v>
      </c>
      <c r="EI10" s="43">
        <f t="shared" si="18"/>
        <v>1.7916109590774953</v>
      </c>
      <c r="EJ10" s="43">
        <f t="shared" si="19"/>
        <v>1.791980459197984</v>
      </c>
      <c r="EK10" s="43">
        <f t="shared" si="20"/>
        <v>1.7922719984572408</v>
      </c>
      <c r="EL10" s="43">
        <f t="shared" si="21"/>
        <v>1.7925035430178831</v>
      </c>
      <c r="EM10" s="43">
        <f t="shared" si="22"/>
        <v>1.7926884392418232</v>
      </c>
      <c r="EN10" s="43">
        <f t="shared" si="23"/>
        <v>1.7928367466016903</v>
      </c>
      <c r="EO10" s="43">
        <f t="shared" si="24"/>
        <v>1.7929561440284703</v>
      </c>
      <c r="EP10" s="43"/>
      <c r="EQ10" s="43">
        <f>DM10+$CA10</f>
        <v>1.4260786120206985</v>
      </c>
      <c r="ER10" s="43">
        <f t="shared" si="25"/>
        <v>1.4260786120206985</v>
      </c>
      <c r="ES10" s="43">
        <f t="shared" si="25"/>
        <v>1.4260786120206985</v>
      </c>
      <c r="ET10" s="43">
        <f t="shared" si="25"/>
        <v>1.4260786120206985</v>
      </c>
      <c r="EU10" s="43">
        <f t="shared" si="25"/>
        <v>1.4260786120206985</v>
      </c>
      <c r="EV10" s="43">
        <f t="shared" si="25"/>
        <v>2.0925536265473759</v>
      </c>
      <c r="EW10" s="43">
        <f t="shared" si="25"/>
        <v>2.611286052166423</v>
      </c>
      <c r="EX10" s="43">
        <f t="shared" si="25"/>
        <v>2.8873663342732141</v>
      </c>
      <c r="EY10" s="43">
        <f t="shared" si="25"/>
        <v>3.0320203902507057</v>
      </c>
      <c r="EZ10" s="43">
        <f t="shared" si="25"/>
        <v>3.1089651750895104</v>
      </c>
      <c r="FA10" s="43">
        <f t="shared" si="25"/>
        <v>3.1512423391025428</v>
      </c>
      <c r="FB10" s="43">
        <f t="shared" si="26"/>
        <v>3.1754375042479652</v>
      </c>
      <c r="FC10" s="43">
        <f t="shared" si="27"/>
        <v>3.1898970380563716</v>
      </c>
      <c r="FD10" s="43">
        <f t="shared" si="28"/>
        <v>3.1989119644580892</v>
      </c>
      <c r="FE10" s="43">
        <f t="shared" si="29"/>
        <v>3.2047581605834736</v>
      </c>
      <c r="FF10" s="43">
        <f t="shared" si="30"/>
        <v>3.208686333504601</v>
      </c>
      <c r="FG10" s="43">
        <f t="shared" si="31"/>
        <v>3.2114095098793136</v>
      </c>
      <c r="FH10" s="43">
        <f t="shared" si="32"/>
        <v>3.2133491304173996</v>
      </c>
      <c r="FI10" s="43">
        <f t="shared" si="33"/>
        <v>3.2147630363283488</v>
      </c>
      <c r="FJ10" s="43">
        <f t="shared" si="34"/>
        <v>3.2158141714212189</v>
      </c>
      <c r="FK10" s="43">
        <f t="shared" si="35"/>
        <v>3.2166086517193655</v>
      </c>
      <c r="FL10" s="43">
        <f t="shared" si="36"/>
        <v>3.217217523411203</v>
      </c>
      <c r="FM10" s="43">
        <f t="shared" si="37"/>
        <v>3.2176895710981936</v>
      </c>
      <c r="FN10" s="43">
        <f t="shared" si="38"/>
        <v>3.2180590712186827</v>
      </c>
      <c r="FO10" s="43">
        <f t="shared" si="39"/>
        <v>3.2183506104779394</v>
      </c>
      <c r="FP10" s="43">
        <f t="shared" si="40"/>
        <v>3.2185821550385816</v>
      </c>
      <c r="FQ10" s="43">
        <f t="shared" si="41"/>
        <v>3.2187670512625219</v>
      </c>
      <c r="FR10" s="43">
        <f t="shared" si="42"/>
        <v>3.2189153586223886</v>
      </c>
      <c r="FS10" s="43">
        <f t="shared" si="43"/>
        <v>3.2190347560491688</v>
      </c>
      <c r="FT10" s="43"/>
      <c r="FU10" s="43">
        <f>300*EQ10*AR10</f>
        <v>0</v>
      </c>
      <c r="FV10" s="43">
        <f t="shared" si="55"/>
        <v>76.446633915517268</v>
      </c>
      <c r="FW10" s="43">
        <f t="shared" si="55"/>
        <v>459.9002001129154</v>
      </c>
      <c r="FX10" s="43">
        <f t="shared" si="55"/>
        <v>1178.8529865212165</v>
      </c>
      <c r="FY10" s="43">
        <f t="shared" si="55"/>
        <v>2143.1998899207742</v>
      </c>
      <c r="FZ10" s="43">
        <f t="shared" si="55"/>
        <v>9448.9150556208315</v>
      </c>
      <c r="GA10" s="43">
        <f t="shared" si="55"/>
        <v>19003.066525495691</v>
      </c>
      <c r="GB10" s="43">
        <f t="shared" si="55"/>
        <v>26602.748171556224</v>
      </c>
      <c r="GC10" s="43">
        <f t="shared" si="55"/>
        <v>32167.304150213145</v>
      </c>
      <c r="GD10" s="43">
        <f t="shared" ref="GD10" si="79">300*EZ10*BA10</f>
        <v>36278.110489382831</v>
      </c>
      <c r="GE10" s="43">
        <f t="shared" ref="GE10" si="80">300*FA10*BB10</f>
        <v>39433.52666608127</v>
      </c>
      <c r="GF10" s="43">
        <f t="shared" si="56"/>
        <v>41953.544771112058</v>
      </c>
      <c r="GG10" s="43">
        <f t="shared" si="56"/>
        <v>44030.138930935827</v>
      </c>
      <c r="GH10" s="43">
        <f t="shared" si="56"/>
        <v>45779.543544365632</v>
      </c>
      <c r="GI10" s="43">
        <f t="shared" si="56"/>
        <v>47275.314984874523</v>
      </c>
      <c r="GJ10" s="43">
        <f t="shared" si="56"/>
        <v>48566.803904590663</v>
      </c>
      <c r="GK10" s="43">
        <f t="shared" si="56"/>
        <v>49689.155914013609</v>
      </c>
      <c r="GL10" s="43">
        <f t="shared" si="56"/>
        <v>50668.761689124047</v>
      </c>
      <c r="GM10" s="43">
        <f t="shared" si="56"/>
        <v>51526.305920086095</v>
      </c>
      <c r="GN10" s="43">
        <f t="shared" si="56"/>
        <v>52278.53848142561</v>
      </c>
      <c r="GO10" s="43">
        <f t="shared" si="56"/>
        <v>52939.350497181855</v>
      </c>
      <c r="GP10" s="43">
        <f t="shared" si="57"/>
        <v>53520.460806944939</v>
      </c>
      <c r="GQ10" s="43">
        <f t="shared" si="57"/>
        <v>54031.876295337512</v>
      </c>
      <c r="GR10" s="43">
        <f t="shared" si="57"/>
        <v>54482.215807220542</v>
      </c>
      <c r="GS10" s="43">
        <f t="shared" si="57"/>
        <v>54878.948329639097</v>
      </c>
      <c r="GT10" s="43">
        <f t="shared" si="57"/>
        <v>55228.57496576081</v>
      </c>
      <c r="GU10" s="43">
        <f t="shared" si="57"/>
        <v>55536.772470161821</v>
      </c>
      <c r="GV10" s="43">
        <f t="shared" si="57"/>
        <v>55808.509408588288</v>
      </c>
      <c r="GW10" s="43">
        <f t="shared" si="57"/>
        <v>56048.142075242555</v>
      </c>
    </row>
    <row r="11" spans="1:271" x14ac:dyDescent="0.25">
      <c r="A11" s="24">
        <v>7</v>
      </c>
      <c r="B11" s="22" t="str">
        <f t="shared" si="47"/>
        <v/>
      </c>
      <c r="C11" s="3"/>
      <c r="D11" s="41" t="s">
        <v>9</v>
      </c>
      <c r="E11" s="41">
        <v>45</v>
      </c>
      <c r="F11" s="41">
        <v>3.0499999999999999E-2</v>
      </c>
      <c r="G11" s="41">
        <v>2</v>
      </c>
      <c r="H11" s="41"/>
      <c r="I11" s="41"/>
      <c r="J11" s="41">
        <v>0.85</v>
      </c>
      <c r="K11" s="41">
        <v>106</v>
      </c>
      <c r="L11" s="41">
        <f>IF('Graph-Settings'!$I$6='Graph-Settings'!$C$46, K11, 'Graph-Settings'!$I$6)</f>
        <v>106</v>
      </c>
      <c r="M11" s="41">
        <f t="shared" si="48"/>
        <v>1</v>
      </c>
      <c r="N11" s="41">
        <f t="shared" si="0"/>
        <v>0</v>
      </c>
      <c r="O11" s="41">
        <f t="shared" si="0"/>
        <v>0.24254239588757248</v>
      </c>
      <c r="P11" s="41">
        <f t="shared" si="0"/>
        <v>0.90025139154772904</v>
      </c>
      <c r="Q11" s="41">
        <f t="shared" si="0"/>
        <v>1.8814071617084194</v>
      </c>
      <c r="R11" s="41">
        <f t="shared" si="0"/>
        <v>3.1096854131059932</v>
      </c>
      <c r="S11" s="41">
        <f t="shared" si="0"/>
        <v>4.5218019686759456</v>
      </c>
      <c r="T11" s="41">
        <f t="shared" si="0"/>
        <v>6.0655035616495301</v>
      </c>
      <c r="U11" s="41">
        <f t="shared" si="0"/>
        <v>7.6978549126372737</v>
      </c>
      <c r="V11" s="41">
        <f t="shared" si="0"/>
        <v>9.3837792948756586</v>
      </c>
      <c r="W11" s="41">
        <f t="shared" si="0"/>
        <v>11.09481591097021</v>
      </c>
      <c r="X11" s="41">
        <f t="shared" si="1"/>
        <v>12.808062652479125</v>
      </c>
      <c r="Y11" s="41">
        <f t="shared" si="1"/>
        <v>14.505277314971778</v>
      </c>
      <c r="Z11" s="41">
        <f t="shared" si="1"/>
        <v>16.172114201709078</v>
      </c>
      <c r="AA11" s="41">
        <f t="shared" si="1"/>
        <v>17.797476359761731</v>
      </c>
      <c r="AB11" s="41">
        <f t="shared" si="1"/>
        <v>19.372966531257365</v>
      </c>
      <c r="AC11" s="41">
        <f t="shared" si="1"/>
        <v>20.892422336519857</v>
      </c>
      <c r="AD11" s="41">
        <f t="shared" si="1"/>
        <v>22.351523292627874</v>
      </c>
      <c r="AE11" s="41">
        <f t="shared" si="1"/>
        <v>23.747459059722775</v>
      </c>
      <c r="AF11" s="41">
        <f t="shared" si="1"/>
        <v>25.078649840586738</v>
      </c>
      <c r="AG11" s="41">
        <f t="shared" si="1"/>
        <v>26.344511172937011</v>
      </c>
      <c r="AH11" s="41">
        <f t="shared" si="2"/>
        <v>27.54525647973038</v>
      </c>
      <c r="AI11" s="41">
        <f t="shared" si="2"/>
        <v>28.681731707309588</v>
      </c>
      <c r="AJ11" s="41">
        <f t="shared" si="2"/>
        <v>29.755277207418771</v>
      </c>
      <c r="AK11" s="41">
        <f t="shared" si="2"/>
        <v>30.767612726675178</v>
      </c>
      <c r="AL11" s="41">
        <f t="shared" si="2"/>
        <v>31.720741972920646</v>
      </c>
      <c r="AM11" s="41">
        <f t="shared" si="2"/>
        <v>32.616873746496779</v>
      </c>
      <c r="AN11" s="41">
        <f t="shared" si="2"/>
        <v>33.458357068340717</v>
      </c>
      <c r="AO11" s="41">
        <f t="shared" si="2"/>
        <v>34.24762811656268</v>
      </c>
      <c r="AP11" s="51">
        <f t="shared" si="2"/>
        <v>34.987167108003028</v>
      </c>
      <c r="AR11" s="58">
        <f t="shared" si="49"/>
        <v>0</v>
      </c>
      <c r="AS11" s="41">
        <f t="shared" si="3"/>
        <v>0.24254239588757248</v>
      </c>
      <c r="AT11" s="41">
        <f t="shared" si="3"/>
        <v>0.90025139154772904</v>
      </c>
      <c r="AU11" s="41">
        <f t="shared" si="3"/>
        <v>1.8814071617084194</v>
      </c>
      <c r="AV11" s="41">
        <f t="shared" si="3"/>
        <v>3.1096854131059932</v>
      </c>
      <c r="AW11" s="41">
        <f t="shared" si="3"/>
        <v>4.5218019686759456</v>
      </c>
      <c r="AX11" s="41">
        <f t="shared" si="3"/>
        <v>6.0655035616495301</v>
      </c>
      <c r="AY11" s="41">
        <f t="shared" si="3"/>
        <v>7.6978549126372737</v>
      </c>
      <c r="AZ11" s="41">
        <f t="shared" si="3"/>
        <v>9.3837792948756586</v>
      </c>
      <c r="BA11" s="41">
        <f t="shared" si="3"/>
        <v>11.09481591097021</v>
      </c>
      <c r="BB11" s="41">
        <f t="shared" si="3"/>
        <v>12.808062652479125</v>
      </c>
      <c r="BC11" s="41">
        <f t="shared" si="3"/>
        <v>14.505277314971778</v>
      </c>
      <c r="BD11" s="41">
        <f t="shared" si="3"/>
        <v>16.172114201709078</v>
      </c>
      <c r="BE11" s="41">
        <f t="shared" si="3"/>
        <v>17.797476359761731</v>
      </c>
      <c r="BF11" s="41">
        <f t="shared" si="3"/>
        <v>19.372966531257365</v>
      </c>
      <c r="BG11" s="41">
        <f t="shared" si="3"/>
        <v>20.892422336519857</v>
      </c>
      <c r="BH11" s="41">
        <f t="shared" si="3"/>
        <v>22.351523292627874</v>
      </c>
      <c r="BI11" s="41">
        <f t="shared" si="3"/>
        <v>23.747459059722775</v>
      </c>
      <c r="BJ11" s="41">
        <f t="shared" si="3"/>
        <v>25.078649840586738</v>
      </c>
      <c r="BK11" s="41">
        <f t="shared" si="3"/>
        <v>26.344511172937011</v>
      </c>
      <c r="BL11" s="41">
        <f t="shared" si="3"/>
        <v>27.54525647973038</v>
      </c>
      <c r="BM11" s="41">
        <f t="shared" si="3"/>
        <v>28.681731707309588</v>
      </c>
      <c r="BN11" s="41">
        <f t="shared" si="3"/>
        <v>29.755277207418771</v>
      </c>
      <c r="BO11" s="41">
        <f t="shared" si="3"/>
        <v>30.767612726675178</v>
      </c>
      <c r="BP11" s="41">
        <f t="shared" si="3"/>
        <v>31.720741972920646</v>
      </c>
      <c r="BQ11" s="41">
        <f t="shared" si="3"/>
        <v>32.616873746496779</v>
      </c>
      <c r="BR11" s="41">
        <f t="shared" si="3"/>
        <v>33.458357068340717</v>
      </c>
      <c r="BS11" s="41">
        <f t="shared" si="3"/>
        <v>34.24762811656268</v>
      </c>
      <c r="BT11" s="51">
        <f t="shared" si="3"/>
        <v>34.987167108003028</v>
      </c>
      <c r="BW11" s="58" t="s">
        <v>9</v>
      </c>
      <c r="BX11" s="41"/>
      <c r="BY11" s="41">
        <f>2*(1-EXP(-0.104*(BY1-70)))</f>
        <v>1.7748194647088766</v>
      </c>
      <c r="BZ11" s="41">
        <f>1.5*(1-EXP(-0.0201*L11))</f>
        <v>1.3218509807061996</v>
      </c>
      <c r="CA11" s="41">
        <f>IF(BY11&gt;0, BZ11+BY11, BZ11)</f>
        <v>3.096670445415076</v>
      </c>
      <c r="CB11" s="41"/>
      <c r="CC11" s="41">
        <v>10</v>
      </c>
      <c r="CD11" s="41">
        <v>0.5</v>
      </c>
      <c r="CE11" s="41">
        <f t="shared" si="4"/>
        <v>5124.3520913445218</v>
      </c>
      <c r="CF11" s="41">
        <f t="shared" si="50"/>
        <v>5.5159804502624503</v>
      </c>
      <c r="CG11" s="41"/>
      <c r="CI11" s="58">
        <f t="shared" si="51"/>
        <v>0</v>
      </c>
      <c r="CJ11" s="41">
        <f t="shared" si="5"/>
        <v>0</v>
      </c>
      <c r="CK11" s="41">
        <f t="shared" si="5"/>
        <v>0</v>
      </c>
      <c r="CL11" s="41">
        <f t="shared" si="5"/>
        <v>0</v>
      </c>
      <c r="CM11" s="41">
        <f t="shared" si="5"/>
        <v>0</v>
      </c>
      <c r="CN11" s="41">
        <f t="shared" si="5"/>
        <v>0</v>
      </c>
      <c r="CO11" s="41">
        <f t="shared" si="5"/>
        <v>0.11872919411461502</v>
      </c>
      <c r="CP11" s="41">
        <f t="shared" si="5"/>
        <v>0.39457895832269285</v>
      </c>
      <c r="CQ11" s="41">
        <f t="shared" si="5"/>
        <v>0.58917737799046765</v>
      </c>
      <c r="CR11" s="41">
        <f t="shared" si="5"/>
        <v>0.72283219332938897</v>
      </c>
      <c r="CS11" s="41">
        <f t="shared" si="5"/>
        <v>0.8130995032171241</v>
      </c>
      <c r="CT11" s="41">
        <f t="shared" si="5"/>
        <v>0.87350320143016458</v>
      </c>
      <c r="CU11" s="41">
        <f t="shared" si="5"/>
        <v>0.91378497071299081</v>
      </c>
      <c r="CV11" s="41">
        <f t="shared" si="5"/>
        <v>0.94067616172189272</v>
      </c>
      <c r="CW11" s="41">
        <f t="shared" si="5"/>
        <v>0.95870883806425178</v>
      </c>
      <c r="CX11" s="41">
        <f t="shared" si="5"/>
        <v>0.97088732503531505</v>
      </c>
      <c r="CY11" s="41">
        <f t="shared" si="5"/>
        <v>0.97918694518343985</v>
      </c>
      <c r="CZ11" s="41">
        <f t="shared" si="5"/>
        <v>0.9849027108863504</v>
      </c>
      <c r="DA11" s="41">
        <f t="shared" si="5"/>
        <v>0.98888449123489519</v>
      </c>
      <c r="DB11" s="41">
        <f t="shared" si="5"/>
        <v>0.99169221345675285</v>
      </c>
      <c r="DC11" s="41">
        <f t="shared" si="5"/>
        <v>0.99369702469716326</v>
      </c>
      <c r="DD11" s="41">
        <f t="shared" si="5"/>
        <v>0.99514682810642219</v>
      </c>
      <c r="DE11" s="41">
        <f t="shared" si="5"/>
        <v>0.99620866945473752</v>
      </c>
      <c r="DF11" s="41">
        <f t="shared" si="5"/>
        <v>0.99699619488867586</v>
      </c>
      <c r="DG11" s="41">
        <f t="shared" si="5"/>
        <v>0.99758750826390874</v>
      </c>
      <c r="DH11" s="41">
        <f t="shared" si="5"/>
        <v>0.99803685099174244</v>
      </c>
      <c r="DI11" s="41">
        <f t="shared" si="5"/>
        <v>0.99838229471096873</v>
      </c>
      <c r="DJ11" s="41">
        <f t="shared" si="5"/>
        <v>0.99865084790718028</v>
      </c>
      <c r="DK11" s="41">
        <f t="shared" si="5"/>
        <v>0.99886187479945998</v>
      </c>
      <c r="DL11" s="41"/>
      <c r="DM11" s="41">
        <f t="shared" si="52"/>
        <v>0</v>
      </c>
      <c r="DN11" s="41">
        <f t="shared" si="6"/>
        <v>0</v>
      </c>
      <c r="DO11" s="41">
        <f t="shared" si="6"/>
        <v>0</v>
      </c>
      <c r="DP11" s="41">
        <f t="shared" si="6"/>
        <v>0</v>
      </c>
      <c r="DQ11" s="41">
        <f t="shared" si="6"/>
        <v>0</v>
      </c>
      <c r="DR11" s="41">
        <f t="shared" si="6"/>
        <v>0</v>
      </c>
      <c r="DS11" s="41">
        <f t="shared" si="6"/>
        <v>5.9364597057307511E-2</v>
      </c>
      <c r="DT11" s="41">
        <f t="shared" si="6"/>
        <v>0.19728947916134643</v>
      </c>
      <c r="DU11" s="41">
        <f t="shared" si="6"/>
        <v>0.29458868899523383</v>
      </c>
      <c r="DV11" s="41">
        <f t="shared" si="6"/>
        <v>0.36141609666469449</v>
      </c>
      <c r="DW11" s="41">
        <f t="shared" si="6"/>
        <v>0.40654975160856205</v>
      </c>
      <c r="DX11" s="41">
        <f t="shared" si="7"/>
        <v>0.43675160071508229</v>
      </c>
      <c r="DY11" s="41">
        <f t="shared" si="8"/>
        <v>0.4568924853564954</v>
      </c>
      <c r="DZ11" s="41">
        <f t="shared" si="9"/>
        <v>0.47033808086094636</v>
      </c>
      <c r="EA11" s="41">
        <f t="shared" si="10"/>
        <v>0.47935441903212589</v>
      </c>
      <c r="EB11" s="41">
        <f t="shared" si="11"/>
        <v>0.48544366251765753</v>
      </c>
      <c r="EC11" s="41">
        <f t="shared" si="12"/>
        <v>0.48959347259171992</v>
      </c>
      <c r="ED11" s="41">
        <f t="shared" si="13"/>
        <v>0.4924513554431752</v>
      </c>
      <c r="EE11" s="41">
        <f t="shared" si="14"/>
        <v>0.4944422456174476</v>
      </c>
      <c r="EF11" s="41">
        <f t="shared" si="15"/>
        <v>0.49584610672837642</v>
      </c>
      <c r="EG11" s="41">
        <f t="shared" si="16"/>
        <v>0.49684851234858163</v>
      </c>
      <c r="EH11" s="41">
        <f t="shared" si="17"/>
        <v>0.49757341405321109</v>
      </c>
      <c r="EI11" s="41">
        <f t="shared" si="18"/>
        <v>0.49810433472736876</v>
      </c>
      <c r="EJ11" s="41">
        <f t="shared" si="19"/>
        <v>0.49849809744433793</v>
      </c>
      <c r="EK11" s="41">
        <f t="shared" si="20"/>
        <v>0.49879375413195437</v>
      </c>
      <c r="EL11" s="41">
        <f t="shared" si="21"/>
        <v>0.49901842549587122</v>
      </c>
      <c r="EM11" s="41">
        <f t="shared" si="22"/>
        <v>0.49919114735548437</v>
      </c>
      <c r="EN11" s="41">
        <f t="shared" si="23"/>
        <v>0.49932542395359014</v>
      </c>
      <c r="EO11" s="41">
        <f t="shared" si="24"/>
        <v>0.49943093739972999</v>
      </c>
      <c r="EP11" s="41"/>
      <c r="EQ11" s="41">
        <f t="shared" si="53"/>
        <v>3.096670445415076</v>
      </c>
      <c r="ER11" s="41">
        <f t="shared" si="25"/>
        <v>3.096670445415076</v>
      </c>
      <c r="ES11" s="41">
        <f t="shared" si="25"/>
        <v>3.096670445415076</v>
      </c>
      <c r="ET11" s="41">
        <f t="shared" si="25"/>
        <v>3.096670445415076</v>
      </c>
      <c r="EU11" s="41">
        <f t="shared" si="25"/>
        <v>3.096670445415076</v>
      </c>
      <c r="EV11" s="41">
        <f t="shared" si="25"/>
        <v>3.096670445415076</v>
      </c>
      <c r="EW11" s="41">
        <f t="shared" si="25"/>
        <v>3.1560350424723835</v>
      </c>
      <c r="EX11" s="41">
        <f t="shared" si="25"/>
        <v>3.2939599245764226</v>
      </c>
      <c r="EY11" s="41">
        <f t="shared" si="25"/>
        <v>3.3912591344103098</v>
      </c>
      <c r="EZ11" s="41">
        <f t="shared" si="25"/>
        <v>3.4580865420797706</v>
      </c>
      <c r="FA11" s="41">
        <f t="shared" si="25"/>
        <v>3.5032201970236381</v>
      </c>
      <c r="FB11" s="41">
        <f t="shared" si="26"/>
        <v>3.5334220461301582</v>
      </c>
      <c r="FC11" s="41">
        <f t="shared" si="27"/>
        <v>3.5535629307715713</v>
      </c>
      <c r="FD11" s="41">
        <f t="shared" si="28"/>
        <v>3.5670085262760223</v>
      </c>
      <c r="FE11" s="41">
        <f t="shared" si="29"/>
        <v>3.5760248644472017</v>
      </c>
      <c r="FF11" s="41">
        <f t="shared" si="30"/>
        <v>3.5821141079327337</v>
      </c>
      <c r="FG11" s="41">
        <f t="shared" si="31"/>
        <v>3.5862639180067957</v>
      </c>
      <c r="FH11" s="41">
        <f t="shared" si="32"/>
        <v>3.5891218008582513</v>
      </c>
      <c r="FI11" s="41">
        <f t="shared" si="33"/>
        <v>3.5911126910325235</v>
      </c>
      <c r="FJ11" s="41">
        <f t="shared" si="34"/>
        <v>3.5925165521434526</v>
      </c>
      <c r="FK11" s="41">
        <f t="shared" si="35"/>
        <v>3.5935189577636577</v>
      </c>
      <c r="FL11" s="41">
        <f t="shared" si="36"/>
        <v>3.5942438594682873</v>
      </c>
      <c r="FM11" s="41">
        <f t="shared" si="37"/>
        <v>3.5947747801424446</v>
      </c>
      <c r="FN11" s="41">
        <f t="shared" si="38"/>
        <v>3.595168542859414</v>
      </c>
      <c r="FO11" s="41">
        <f t="shared" si="39"/>
        <v>3.5954641995470302</v>
      </c>
      <c r="FP11" s="41">
        <f t="shared" si="40"/>
        <v>3.5956888709109474</v>
      </c>
      <c r="FQ11" s="41">
        <f t="shared" si="41"/>
        <v>3.5958615927705604</v>
      </c>
      <c r="FR11" s="41">
        <f t="shared" si="42"/>
        <v>3.5959958693686662</v>
      </c>
      <c r="FS11" s="41">
        <f t="shared" si="43"/>
        <v>3.5961013828148061</v>
      </c>
      <c r="FT11" s="41"/>
      <c r="FU11" s="41">
        <f t="shared" si="54"/>
        <v>0</v>
      </c>
      <c r="FV11" s="41">
        <f t="shared" si="55"/>
        <v>225.32216073156263</v>
      </c>
      <c r="FW11" s="41">
        <f t="shared" si="55"/>
        <v>836.33456329489445</v>
      </c>
      <c r="FX11" s="41">
        <f t="shared" si="55"/>
        <v>1747.8293860364174</v>
      </c>
      <c r="FY11" s="41">
        <f t="shared" si="55"/>
        <v>2888.9012739911104</v>
      </c>
      <c r="FZ11" s="41">
        <f t="shared" si="55"/>
        <v>4200.7591549255521</v>
      </c>
      <c r="GA11" s="41">
        <f t="shared" si="55"/>
        <v>5742.8825372420906</v>
      </c>
      <c r="GB11" s="41">
        <f t="shared" si="55"/>
        <v>7606.9276762292757</v>
      </c>
      <c r="GC11" s="41">
        <f t="shared" si="55"/>
        <v>9546.8481747112237</v>
      </c>
      <c r="GD11" s="41">
        <f t="shared" si="55"/>
        <v>11510.050076573578</v>
      </c>
      <c r="GE11" s="41">
        <f t="shared" si="55"/>
        <v>13460.839130672706</v>
      </c>
      <c r="GF11" s="41">
        <f t="shared" si="56"/>
        <v>15375.979994985884</v>
      </c>
      <c r="GG11" s="41">
        <f t="shared" si="56"/>
        <v>17240.587661819358</v>
      </c>
      <c r="GH11" s="41">
        <f t="shared" si="56"/>
        <v>19045.124976439813</v>
      </c>
      <c r="GI11" s="41">
        <f t="shared" si="56"/>
        <v>20783.463004163939</v>
      </c>
      <c r="GJ11" s="41">
        <f t="shared" si="56"/>
        <v>22451.712240161025</v>
      </c>
      <c r="GK11" s="41">
        <f t="shared" si="56"/>
        <v>24047.538449051939</v>
      </c>
      <c r="GL11" s="41">
        <f t="shared" si="56"/>
        <v>25569.756907871939</v>
      </c>
      <c r="GM11" s="41">
        <f t="shared" si="56"/>
        <v>27018.077314947543</v>
      </c>
      <c r="GN11" s="41">
        <f t="shared" si="56"/>
        <v>28392.927734071302</v>
      </c>
      <c r="GO11" s="41">
        <f t="shared" si="56"/>
        <v>29695.320406912004</v>
      </c>
      <c r="GP11" s="41">
        <f t="shared" si="57"/>
        <v>30926.74142037431</v>
      </c>
      <c r="GQ11" s="41">
        <f t="shared" si="57"/>
        <v>32089.05602441289</v>
      </c>
      <c r="GR11" s="41">
        <f t="shared" si="57"/>
        <v>33184.426024147069</v>
      </c>
      <c r="GS11" s="41">
        <f t="shared" si="57"/>
        <v>34215.237644011504</v>
      </c>
      <c r="GT11" s="41">
        <f t="shared" si="57"/>
        <v>35184.038980255777</v>
      </c>
      <c r="GU11" s="41">
        <f t="shared" si="57"/>
        <v>36093.486341774937</v>
      </c>
      <c r="GV11" s="41">
        <f t="shared" si="57"/>
        <v>36946.298772850074</v>
      </c>
      <c r="GW11" s="41">
        <f t="shared" si="57"/>
        <v>37745.220005358715</v>
      </c>
    </row>
    <row r="12" spans="1:271" x14ac:dyDescent="0.25">
      <c r="A12" s="24">
        <v>8</v>
      </c>
      <c r="B12" s="22" t="str">
        <f t="shared" si="47"/>
        <v/>
      </c>
      <c r="C12" s="3"/>
      <c r="D12" s="44" t="s">
        <v>10</v>
      </c>
      <c r="E12" s="44">
        <v>30</v>
      </c>
      <c r="F12" s="44">
        <v>2.3199999999999998E-2</v>
      </c>
      <c r="G12" s="44">
        <v>1.6</v>
      </c>
      <c r="H12" s="44"/>
      <c r="I12" s="44"/>
      <c r="J12" s="44">
        <v>0.9</v>
      </c>
      <c r="K12" s="44">
        <v>32</v>
      </c>
      <c r="L12" s="44">
        <f>IF('Graph-Settings'!$I$6='Graph-Settings'!$C$46, K12, 'Graph-Settings'!$I$6)</f>
        <v>32</v>
      </c>
      <c r="M12" s="44">
        <f t="shared" si="48"/>
        <v>1</v>
      </c>
      <c r="N12" s="44">
        <f t="shared" si="0"/>
        <v>0</v>
      </c>
      <c r="O12" s="44">
        <f t="shared" si="0"/>
        <v>0.30099007522390359</v>
      </c>
      <c r="P12" s="44">
        <f t="shared" si="0"/>
        <v>0.87164783739623675</v>
      </c>
      <c r="Q12" s="44">
        <f t="shared" si="0"/>
        <v>1.5937588853589633</v>
      </c>
      <c r="R12" s="44">
        <f t="shared" si="0"/>
        <v>2.4146525099687635</v>
      </c>
      <c r="S12" s="44">
        <f t="shared" si="0"/>
        <v>3.3009197924623876</v>
      </c>
      <c r="T12" s="44">
        <f t="shared" si="0"/>
        <v>4.2290541830964665</v>
      </c>
      <c r="U12" s="44">
        <f t="shared" si="0"/>
        <v>5.1816731277049772</v>
      </c>
      <c r="V12" s="44">
        <f t="shared" si="0"/>
        <v>6.1455707669456672</v>
      </c>
      <c r="W12" s="44">
        <f t="shared" si="0"/>
        <v>7.1105642788132792</v>
      </c>
      <c r="X12" s="44">
        <f t="shared" si="1"/>
        <v>8.0687456121076977</v>
      </c>
      <c r="Y12" s="44">
        <f t="shared" si="1"/>
        <v>9.0139646123270349</v>
      </c>
      <c r="Z12" s="44">
        <f t="shared" si="1"/>
        <v>9.9414553077145893</v>
      </c>
      <c r="AA12" s="44">
        <f t="shared" si="1"/>
        <v>10.847556342271963</v>
      </c>
      <c r="AB12" s="44">
        <f t="shared" si="1"/>
        <v>11.729496338991895</v>
      </c>
      <c r="AC12" s="44">
        <f t="shared" si="1"/>
        <v>12.585225768171405</v>
      </c>
      <c r="AD12" s="44">
        <f t="shared" si="1"/>
        <v>13.413283154342237</v>
      </c>
      <c r="AE12" s="44">
        <f t="shared" si="1"/>
        <v>14.212687275466248</v>
      </c>
      <c r="AF12" s="44">
        <f t="shared" si="1"/>
        <v>14.98284944212417</v>
      </c>
      <c r="AG12" s="44">
        <f t="shared" si="1"/>
        <v>15.723501553291579</v>
      </c>
      <c r="AH12" s="44">
        <f t="shared" si="2"/>
        <v>16.434636722898532</v>
      </c>
      <c r="AI12" s="44">
        <f t="shared" si="2"/>
        <v>17.116460041083954</v>
      </c>
      <c r="AJ12" s="44">
        <f t="shared" si="2"/>
        <v>17.769347587014476</v>
      </c>
      <c r="AK12" s="44">
        <f t="shared" si="2"/>
        <v>18.39381221590947</v>
      </c>
      <c r="AL12" s="44">
        <f t="shared" si="2"/>
        <v>18.990474946323772</v>
      </c>
      <c r="AM12" s="44">
        <f t="shared" si="2"/>
        <v>19.560041004418263</v>
      </c>
      <c r="AN12" s="44">
        <f t="shared" si="2"/>
        <v>20.103279759945359</v>
      </c>
      <c r="AO12" s="44">
        <f t="shared" si="2"/>
        <v>20.621007927843149</v>
      </c>
      <c r="AP12" s="52">
        <f t="shared" si="2"/>
        <v>21.114075519423295</v>
      </c>
      <c r="AR12" s="59">
        <f t="shared" si="49"/>
        <v>0</v>
      </c>
      <c r="AS12" s="44">
        <f t="shared" si="3"/>
        <v>0.30099007522390359</v>
      </c>
      <c r="AT12" s="44">
        <f t="shared" si="3"/>
        <v>0.87164783739623675</v>
      </c>
      <c r="AU12" s="44">
        <f t="shared" si="3"/>
        <v>1.5937588853589633</v>
      </c>
      <c r="AV12" s="44">
        <f t="shared" si="3"/>
        <v>2.4146525099687635</v>
      </c>
      <c r="AW12" s="44">
        <f t="shared" si="3"/>
        <v>3.3009197924623876</v>
      </c>
      <c r="AX12" s="44">
        <f t="shared" si="3"/>
        <v>4.2290541830964665</v>
      </c>
      <c r="AY12" s="44">
        <f t="shared" si="3"/>
        <v>5.1816731277049772</v>
      </c>
      <c r="AZ12" s="44">
        <f t="shared" si="3"/>
        <v>6.1455707669456672</v>
      </c>
      <c r="BA12" s="44">
        <f t="shared" si="3"/>
        <v>7.1105642788132792</v>
      </c>
      <c r="BB12" s="44">
        <f t="shared" si="3"/>
        <v>8.0687456121076977</v>
      </c>
      <c r="BC12" s="44">
        <f t="shared" si="3"/>
        <v>9.0139646123270349</v>
      </c>
      <c r="BD12" s="44">
        <f t="shared" si="3"/>
        <v>9.9414553077145893</v>
      </c>
      <c r="BE12" s="44">
        <f t="shared" si="3"/>
        <v>10.847556342271963</v>
      </c>
      <c r="BF12" s="44">
        <f t="shared" si="3"/>
        <v>11.729496338991895</v>
      </c>
      <c r="BG12" s="44">
        <f t="shared" si="3"/>
        <v>12.585225768171405</v>
      </c>
      <c r="BH12" s="44">
        <f t="shared" si="3"/>
        <v>13.413283154342237</v>
      </c>
      <c r="BI12" s="44">
        <f t="shared" si="3"/>
        <v>14.212687275466248</v>
      </c>
      <c r="BJ12" s="44">
        <f t="shared" si="3"/>
        <v>14.98284944212417</v>
      </c>
      <c r="BK12" s="44">
        <f t="shared" si="3"/>
        <v>15.723501553291579</v>
      </c>
      <c r="BL12" s="44">
        <f t="shared" si="3"/>
        <v>16.434636722898532</v>
      </c>
      <c r="BM12" s="44">
        <f t="shared" si="3"/>
        <v>17.116460041083954</v>
      </c>
      <c r="BN12" s="44">
        <f t="shared" si="3"/>
        <v>17.769347587014476</v>
      </c>
      <c r="BO12" s="44">
        <f t="shared" si="3"/>
        <v>18.39381221590947</v>
      </c>
      <c r="BP12" s="44">
        <f t="shared" si="3"/>
        <v>18.990474946323772</v>
      </c>
      <c r="BQ12" s="44">
        <f t="shared" si="3"/>
        <v>19.560041004418263</v>
      </c>
      <c r="BR12" s="44">
        <f t="shared" si="3"/>
        <v>20.103279759945359</v>
      </c>
      <c r="BS12" s="44">
        <f t="shared" si="3"/>
        <v>20.621007927843149</v>
      </c>
      <c r="BT12" s="52">
        <f t="shared" si="3"/>
        <v>21.114075519423295</v>
      </c>
      <c r="BW12" s="59" t="s">
        <v>10</v>
      </c>
      <c r="BX12" s="44"/>
      <c r="BY12" s="44"/>
      <c r="BZ12" s="44"/>
      <c r="CA12" s="44">
        <f>1.5*(1-EXP(-0.0183*L12))</f>
        <v>0.66484245216886662</v>
      </c>
      <c r="CB12" s="44"/>
      <c r="CC12" s="44"/>
      <c r="CD12" s="44"/>
      <c r="CE12" s="44"/>
      <c r="CF12" s="44"/>
      <c r="CG12" s="44"/>
      <c r="CI12" s="59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4"/>
      <c r="DG12" s="44"/>
      <c r="DH12" s="44"/>
      <c r="DI12" s="44"/>
      <c r="DJ12" s="44"/>
      <c r="DK12" s="44"/>
      <c r="DL12" s="44"/>
      <c r="DM12" s="44">
        <f t="shared" si="52"/>
        <v>0</v>
      </c>
      <c r="DN12" s="44">
        <f t="shared" si="6"/>
        <v>0</v>
      </c>
      <c r="DO12" s="44">
        <f t="shared" si="6"/>
        <v>0</v>
      </c>
      <c r="DP12" s="44">
        <f t="shared" si="6"/>
        <v>0</v>
      </c>
      <c r="DQ12" s="44">
        <f t="shared" si="6"/>
        <v>0</v>
      </c>
      <c r="DR12" s="44">
        <f t="shared" si="6"/>
        <v>0</v>
      </c>
      <c r="DS12" s="44">
        <f t="shared" si="6"/>
        <v>0</v>
      </c>
      <c r="DT12" s="44">
        <f t="shared" si="6"/>
        <v>0</v>
      </c>
      <c r="DU12" s="44">
        <f t="shared" si="6"/>
        <v>0</v>
      </c>
      <c r="DV12" s="44">
        <f t="shared" si="6"/>
        <v>0</v>
      </c>
      <c r="DW12" s="44">
        <f t="shared" si="6"/>
        <v>0</v>
      </c>
      <c r="DX12" s="44">
        <f t="shared" si="7"/>
        <v>0</v>
      </c>
      <c r="DY12" s="44">
        <f t="shared" si="8"/>
        <v>0</v>
      </c>
      <c r="DZ12" s="44">
        <f t="shared" si="9"/>
        <v>0</v>
      </c>
      <c r="EA12" s="44">
        <f t="shared" si="10"/>
        <v>0</v>
      </c>
      <c r="EB12" s="44">
        <f t="shared" si="11"/>
        <v>0</v>
      </c>
      <c r="EC12" s="44">
        <f t="shared" si="12"/>
        <v>0</v>
      </c>
      <c r="ED12" s="44">
        <f t="shared" si="13"/>
        <v>0</v>
      </c>
      <c r="EE12" s="44">
        <f t="shared" si="14"/>
        <v>0</v>
      </c>
      <c r="EF12" s="44">
        <f t="shared" si="15"/>
        <v>0</v>
      </c>
      <c r="EG12" s="44">
        <f t="shared" si="16"/>
        <v>0</v>
      </c>
      <c r="EH12" s="44">
        <f t="shared" si="17"/>
        <v>0</v>
      </c>
      <c r="EI12" s="44">
        <f t="shared" si="18"/>
        <v>0</v>
      </c>
      <c r="EJ12" s="44">
        <f t="shared" si="19"/>
        <v>0</v>
      </c>
      <c r="EK12" s="44">
        <f t="shared" si="20"/>
        <v>0</v>
      </c>
      <c r="EL12" s="44">
        <f t="shared" si="21"/>
        <v>0</v>
      </c>
      <c r="EM12" s="44">
        <f t="shared" si="22"/>
        <v>0</v>
      </c>
      <c r="EN12" s="44">
        <f t="shared" si="23"/>
        <v>0</v>
      </c>
      <c r="EO12" s="44">
        <f t="shared" si="24"/>
        <v>0</v>
      </c>
      <c r="EP12" s="44"/>
      <c r="EQ12" s="44">
        <f t="shared" si="53"/>
        <v>0.66484245216886662</v>
      </c>
      <c r="ER12" s="44">
        <f t="shared" si="25"/>
        <v>0.66484245216886662</v>
      </c>
      <c r="ES12" s="44">
        <f t="shared" si="25"/>
        <v>0.66484245216886662</v>
      </c>
      <c r="ET12" s="44">
        <f t="shared" si="25"/>
        <v>0.66484245216886662</v>
      </c>
      <c r="EU12" s="44">
        <f t="shared" si="25"/>
        <v>0.66484245216886662</v>
      </c>
      <c r="EV12" s="44">
        <f t="shared" si="25"/>
        <v>0.66484245216886662</v>
      </c>
      <c r="EW12" s="44">
        <f t="shared" si="25"/>
        <v>0.66484245216886662</v>
      </c>
      <c r="EX12" s="44">
        <f t="shared" si="25"/>
        <v>0.66484245216886662</v>
      </c>
      <c r="EY12" s="44">
        <f t="shared" si="25"/>
        <v>0.66484245216886662</v>
      </c>
      <c r="EZ12" s="44">
        <f t="shared" si="25"/>
        <v>0.66484245216886662</v>
      </c>
      <c r="FA12" s="44">
        <f t="shared" si="25"/>
        <v>0.66484245216886662</v>
      </c>
      <c r="FB12" s="44">
        <f t="shared" si="26"/>
        <v>0.66484245216886662</v>
      </c>
      <c r="FC12" s="44">
        <f t="shared" si="27"/>
        <v>0.66484245216886662</v>
      </c>
      <c r="FD12" s="44">
        <f t="shared" si="28"/>
        <v>0.66484245216886662</v>
      </c>
      <c r="FE12" s="44">
        <f t="shared" si="29"/>
        <v>0.66484245216886662</v>
      </c>
      <c r="FF12" s="44">
        <f t="shared" si="30"/>
        <v>0.66484245216886662</v>
      </c>
      <c r="FG12" s="44">
        <f t="shared" si="31"/>
        <v>0.66484245216886662</v>
      </c>
      <c r="FH12" s="44">
        <f t="shared" si="32"/>
        <v>0.66484245216886662</v>
      </c>
      <c r="FI12" s="44">
        <f t="shared" si="33"/>
        <v>0.66484245216886662</v>
      </c>
      <c r="FJ12" s="44">
        <f t="shared" si="34"/>
        <v>0.66484245216886662</v>
      </c>
      <c r="FK12" s="44">
        <f t="shared" si="35"/>
        <v>0.66484245216886662</v>
      </c>
      <c r="FL12" s="44">
        <f t="shared" si="36"/>
        <v>0.66484245216886662</v>
      </c>
      <c r="FM12" s="44">
        <f t="shared" si="37"/>
        <v>0.66484245216886662</v>
      </c>
      <c r="FN12" s="44">
        <f t="shared" si="38"/>
        <v>0.66484245216886662</v>
      </c>
      <c r="FO12" s="44">
        <f t="shared" si="39"/>
        <v>0.66484245216886662</v>
      </c>
      <c r="FP12" s="44">
        <f t="shared" si="40"/>
        <v>0.66484245216886662</v>
      </c>
      <c r="FQ12" s="44">
        <f t="shared" si="41"/>
        <v>0.66484245216886662</v>
      </c>
      <c r="FR12" s="44">
        <f t="shared" si="42"/>
        <v>0.66484245216886662</v>
      </c>
      <c r="FS12" s="44">
        <f t="shared" si="43"/>
        <v>0.66484245216886662</v>
      </c>
      <c r="FT12" s="44"/>
      <c r="FU12" s="44">
        <f t="shared" si="54"/>
        <v>0</v>
      </c>
      <c r="FV12" s="44">
        <f t="shared" si="55"/>
        <v>60.033293907105502</v>
      </c>
      <c r="FW12" s="44">
        <f t="shared" si="55"/>
        <v>173.85254569266107</v>
      </c>
      <c r="FX12" s="44">
        <f t="shared" si="55"/>
        <v>317.87956965239181</v>
      </c>
      <c r="FY12" s="44">
        <f t="shared" si="55"/>
        <v>481.60904875900241</v>
      </c>
      <c r="FZ12" s="44">
        <f t="shared" si="55"/>
        <v>658.37748277003197</v>
      </c>
      <c r="GA12" s="44">
        <f t="shared" si="55"/>
        <v>843.49642603345728</v>
      </c>
      <c r="GB12" s="44">
        <f t="shared" si="55"/>
        <v>1033.4988805682692</v>
      </c>
      <c r="GC12" s="44">
        <f t="shared" si="55"/>
        <v>1225.7509016020379</v>
      </c>
      <c r="GD12" s="44">
        <f t="shared" si="55"/>
        <v>1418.2214974291708</v>
      </c>
      <c r="GE12" s="44">
        <f t="shared" si="55"/>
        <v>1609.3333856041393</v>
      </c>
      <c r="GF12" s="44">
        <f t="shared" si="56"/>
        <v>1797.8599009868678</v>
      </c>
      <c r="GG12" s="44">
        <f t="shared" si="56"/>
        <v>1982.8504574724484</v>
      </c>
      <c r="GH12" s="44">
        <f t="shared" si="56"/>
        <v>2163.5747875908096</v>
      </c>
      <c r="GI12" s="44">
        <f t="shared" si="56"/>
        <v>2339.4801326163342</v>
      </c>
      <c r="GJ12" s="44">
        <f t="shared" si="56"/>
        <v>2510.1577082429653</v>
      </c>
      <c r="GK12" s="44">
        <f t="shared" si="56"/>
        <v>2675.3160191904726</v>
      </c>
      <c r="GL12" s="44">
        <f t="shared" si="56"/>
        <v>2834.7593580390685</v>
      </c>
      <c r="GM12" s="44">
        <f t="shared" si="56"/>
        <v>2988.3703090736303</v>
      </c>
      <c r="GN12" s="44">
        <f t="shared" si="56"/>
        <v>3136.0953988114065</v>
      </c>
      <c r="GO12" s="44">
        <f t="shared" si="56"/>
        <v>3277.9332538069098</v>
      </c>
      <c r="GP12" s="44">
        <f t="shared" si="57"/>
        <v>3413.9247798494025</v>
      </c>
      <c r="GQ12" s="44">
        <f t="shared" si="57"/>
        <v>3544.1449869574908</v>
      </c>
      <c r="GR12" s="44">
        <f t="shared" si="57"/>
        <v>3668.6961655076716</v>
      </c>
      <c r="GS12" s="44">
        <f t="shared" si="57"/>
        <v>3787.7021793495965</v>
      </c>
      <c r="GT12" s="44">
        <f t="shared" si="57"/>
        <v>3901.3036877703053</v>
      </c>
      <c r="GU12" s="44">
        <f t="shared" si="57"/>
        <v>4009.6541436716448</v>
      </c>
      <c r="GV12" s="44">
        <f t="shared" si="57"/>
        <v>4112.916443082263</v>
      </c>
      <c r="GW12" s="44">
        <f t="shared" si="57"/>
        <v>4211.2601230836053</v>
      </c>
    </row>
    <row r="13" spans="1:271" x14ac:dyDescent="0.25">
      <c r="A13" s="24">
        <v>9</v>
      </c>
      <c r="B13" s="22" t="str">
        <f t="shared" si="47"/>
        <v/>
      </c>
      <c r="C13" s="3"/>
      <c r="D13" s="44" t="s">
        <v>11</v>
      </c>
      <c r="E13" s="44">
        <v>30</v>
      </c>
      <c r="F13" s="44">
        <v>2.3199999999999998E-2</v>
      </c>
      <c r="G13" s="44">
        <v>1.6</v>
      </c>
      <c r="H13" s="44"/>
      <c r="I13" s="44"/>
      <c r="J13" s="44">
        <v>0.9</v>
      </c>
      <c r="K13" s="44">
        <v>32</v>
      </c>
      <c r="L13" s="44">
        <f>IF('Graph-Settings'!$I$6='Graph-Settings'!$C$46, K13, 'Graph-Settings'!$I$6)</f>
        <v>32</v>
      </c>
      <c r="M13" s="44">
        <f t="shared" si="48"/>
        <v>1</v>
      </c>
      <c r="N13" s="44">
        <f>IF('Graph-Settings'!$I$6&gt;69, 0.2*(N12), 0)</f>
        <v>0</v>
      </c>
      <c r="O13" s="44">
        <f>IF('Graph-Settings'!$I$6&gt;69, 0.2*(O12), 0)</f>
        <v>6.0198015044780721E-2</v>
      </c>
      <c r="P13" s="44">
        <f>IF('Graph-Settings'!$I$6&gt;69, 0.2*(P12), 0)</f>
        <v>0.17432956747924735</v>
      </c>
      <c r="Q13" s="44">
        <f>IF('Graph-Settings'!$I$6&gt;69, 0.2*(Q12), 0)</f>
        <v>0.3187517770717927</v>
      </c>
      <c r="R13" s="44">
        <f>IF('Graph-Settings'!$I$6&gt;69, 0.2*(R12), 0)</f>
        <v>0.4829305019937527</v>
      </c>
      <c r="S13" s="44">
        <f>IF('Graph-Settings'!$I$6&gt;69, 0.2*(S12), 0)</f>
        <v>0.66018395849247757</v>
      </c>
      <c r="T13" s="44">
        <f>IF('Graph-Settings'!$I$6&gt;69, 0.2*(T12), 0)</f>
        <v>0.84581083661929335</v>
      </c>
      <c r="U13" s="44">
        <f>IF('Graph-Settings'!$I$6&gt;69, 0.2*(U12), 0)</f>
        <v>1.0363346255409955</v>
      </c>
      <c r="V13" s="44">
        <f>IF('Graph-Settings'!$I$6&gt;69, 0.2*(V12), 0)</f>
        <v>1.2291141533891334</v>
      </c>
      <c r="W13" s="44">
        <f>IF('Graph-Settings'!$I$6&gt;69, 0.2*(W12), 0)</f>
        <v>1.4221128557626559</v>
      </c>
      <c r="X13" s="44">
        <f>IF('Graph-Settings'!$I$6&gt;69, 0.2*(X12), 0)</f>
        <v>1.6137491224215397</v>
      </c>
      <c r="Y13" s="44">
        <f>IF('Graph-Settings'!$I$6&gt;69, 0.2*(Y12), 0)</f>
        <v>1.8027929224654071</v>
      </c>
      <c r="Z13" s="44">
        <f>IF('Graph-Settings'!$I$6&gt;69, 0.2*(Z12), 0)</f>
        <v>1.9882910615429179</v>
      </c>
      <c r="AA13" s="44">
        <f>IF('Graph-Settings'!$I$6&gt;69, 0.2*(AA12), 0)</f>
        <v>2.1695112684543925</v>
      </c>
      <c r="AB13" s="44">
        <f>IF('Graph-Settings'!$I$6&gt;69, 0.2*(AB12), 0)</f>
        <v>2.3458992677983792</v>
      </c>
      <c r="AC13" s="44">
        <f>IF('Graph-Settings'!$I$6&gt;69, 0.2*(AC12), 0)</f>
        <v>2.5170451536342813</v>
      </c>
      <c r="AD13" s="44">
        <f>IF('Graph-Settings'!$I$6&gt;69, 0.2*(AD12), 0)</f>
        <v>2.6826566308684474</v>
      </c>
      <c r="AE13" s="44">
        <f>IF('Graph-Settings'!$I$6&gt;69, 0.2*(AE12), 0)</f>
        <v>2.8425374550932498</v>
      </c>
      <c r="AF13" s="44">
        <f>IF('Graph-Settings'!$I$6&gt;69, 0.2*(AF12), 0)</f>
        <v>2.9965698884248342</v>
      </c>
      <c r="AG13" s="44">
        <f>IF('Graph-Settings'!$I$6&gt;69, 0.2*(AG12), 0)</f>
        <v>3.1447003106583158</v>
      </c>
      <c r="AH13" s="44">
        <f>IF('Graph-Settings'!$I$6&gt;69, 0.2*(AH12), 0)</f>
        <v>3.2869273445797065</v>
      </c>
      <c r="AI13" s="44">
        <f>IF('Graph-Settings'!$I$6&gt;69, 0.2*(AI12), 0)</f>
        <v>3.4232920082167908</v>
      </c>
      <c r="AJ13" s="44">
        <f>IF('Graph-Settings'!$I$6&gt;69, 0.2*(AJ12), 0)</f>
        <v>3.5538695174028954</v>
      </c>
      <c r="AK13" s="44">
        <f>IF('Graph-Settings'!$I$6&gt;69, 0.2*(AK12), 0)</f>
        <v>3.6787624431818942</v>
      </c>
      <c r="AL13" s="44">
        <f>IF('Graph-Settings'!$I$6&gt;69, 0.2*(AL12), 0)</f>
        <v>3.7980949892647544</v>
      </c>
      <c r="AM13" s="44">
        <f>IF('Graph-Settings'!$I$6&gt;69, 0.2*(AM12), 0)</f>
        <v>3.912008200883653</v>
      </c>
      <c r="AN13" s="44">
        <f>IF('Graph-Settings'!$I$6&gt;69, 0.2*(AN12), 0)</f>
        <v>4.0206559519890721</v>
      </c>
      <c r="AO13" s="44">
        <f>IF('Graph-Settings'!$I$6&gt;69, 0.2*(AO12), 0)</f>
        <v>4.1242015855686303</v>
      </c>
      <c r="AP13" s="52">
        <f>IF('Graph-Settings'!$I$6&gt;69, 0.2*(AP12), 0)</f>
        <v>4.2228151038846589</v>
      </c>
      <c r="AR13" s="59">
        <f t="shared" si="49"/>
        <v>0</v>
      </c>
      <c r="AS13" s="44">
        <f t="shared" si="3"/>
        <v>6.0198015044780721E-2</v>
      </c>
      <c r="AT13" s="44">
        <f t="shared" si="3"/>
        <v>0.17432956747924735</v>
      </c>
      <c r="AU13" s="44">
        <f t="shared" si="3"/>
        <v>0.3187517770717927</v>
      </c>
      <c r="AV13" s="44">
        <f t="shared" si="3"/>
        <v>0.4829305019937527</v>
      </c>
      <c r="AW13" s="44">
        <f t="shared" si="3"/>
        <v>0.66018395849247757</v>
      </c>
      <c r="AX13" s="44">
        <f t="shared" si="3"/>
        <v>0.84581083661929335</v>
      </c>
      <c r="AY13" s="44">
        <f t="shared" si="3"/>
        <v>1.0363346255409955</v>
      </c>
      <c r="AZ13" s="44">
        <f t="shared" si="3"/>
        <v>1.2291141533891334</v>
      </c>
      <c r="BA13" s="44">
        <f t="shared" si="3"/>
        <v>1.4221128557626559</v>
      </c>
      <c r="BB13" s="44">
        <f t="shared" si="3"/>
        <v>1.6137491224215397</v>
      </c>
      <c r="BC13" s="44">
        <f t="shared" si="3"/>
        <v>1.8027929224654071</v>
      </c>
      <c r="BD13" s="44">
        <f t="shared" si="3"/>
        <v>1.9882910615429179</v>
      </c>
      <c r="BE13" s="44">
        <f t="shared" si="3"/>
        <v>2.1695112684543925</v>
      </c>
      <c r="BF13" s="44">
        <f t="shared" si="3"/>
        <v>2.3458992677983792</v>
      </c>
      <c r="BG13" s="44">
        <f t="shared" si="3"/>
        <v>2.5170451536342813</v>
      </c>
      <c r="BH13" s="44">
        <f t="shared" si="3"/>
        <v>2.6826566308684474</v>
      </c>
      <c r="BI13" s="44">
        <f t="shared" si="3"/>
        <v>2.8425374550932498</v>
      </c>
      <c r="BJ13" s="44">
        <f t="shared" si="3"/>
        <v>2.9965698884248342</v>
      </c>
      <c r="BK13" s="44">
        <f t="shared" si="3"/>
        <v>3.1447003106583158</v>
      </c>
      <c r="BL13" s="44">
        <f t="shared" si="3"/>
        <v>3.2869273445797065</v>
      </c>
      <c r="BM13" s="44">
        <f t="shared" si="3"/>
        <v>3.4232920082167908</v>
      </c>
      <c r="BN13" s="44">
        <f t="shared" si="3"/>
        <v>3.5538695174028954</v>
      </c>
      <c r="BO13" s="44">
        <f t="shared" si="3"/>
        <v>3.6787624431818942</v>
      </c>
      <c r="BP13" s="44">
        <f t="shared" si="3"/>
        <v>3.7980949892647544</v>
      </c>
      <c r="BQ13" s="44">
        <f t="shared" si="3"/>
        <v>3.912008200883653</v>
      </c>
      <c r="BR13" s="44">
        <f t="shared" si="3"/>
        <v>4.0206559519890721</v>
      </c>
      <c r="BS13" s="44">
        <f t="shared" si="3"/>
        <v>4.1242015855686303</v>
      </c>
      <c r="BT13" s="52">
        <f t="shared" si="3"/>
        <v>4.2228151038846589</v>
      </c>
      <c r="BW13" s="59" t="s">
        <v>11</v>
      </c>
      <c r="BX13" s="44"/>
      <c r="BY13" s="44"/>
      <c r="BZ13" s="44"/>
      <c r="CA13" s="44">
        <f>1.5*(1-EXP(-0.0183*L13))</f>
        <v>0.66484245216886662</v>
      </c>
      <c r="CB13" s="44"/>
      <c r="CC13" s="44"/>
      <c r="CD13" s="44"/>
      <c r="CE13" s="44"/>
      <c r="CF13" s="44"/>
      <c r="CG13" s="44"/>
      <c r="CI13" s="59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>
        <f t="shared" si="52"/>
        <v>0</v>
      </c>
      <c r="DN13" s="44">
        <f t="shared" si="6"/>
        <v>0</v>
      </c>
      <c r="DO13" s="44">
        <f t="shared" si="6"/>
        <v>0</v>
      </c>
      <c r="DP13" s="44">
        <f t="shared" si="6"/>
        <v>0</v>
      </c>
      <c r="DQ13" s="44">
        <f t="shared" si="6"/>
        <v>0</v>
      </c>
      <c r="DR13" s="44">
        <f t="shared" si="6"/>
        <v>0</v>
      </c>
      <c r="DS13" s="44">
        <f t="shared" si="6"/>
        <v>0</v>
      </c>
      <c r="DT13" s="44">
        <f t="shared" si="6"/>
        <v>0</v>
      </c>
      <c r="DU13" s="44">
        <f t="shared" si="6"/>
        <v>0</v>
      </c>
      <c r="DV13" s="44">
        <f t="shared" si="6"/>
        <v>0</v>
      </c>
      <c r="DW13" s="44">
        <f t="shared" si="6"/>
        <v>0</v>
      </c>
      <c r="DX13" s="44">
        <f t="shared" si="7"/>
        <v>0</v>
      </c>
      <c r="DY13" s="44">
        <f t="shared" si="8"/>
        <v>0</v>
      </c>
      <c r="DZ13" s="44">
        <f t="shared" si="9"/>
        <v>0</v>
      </c>
      <c r="EA13" s="44">
        <f t="shared" si="10"/>
        <v>0</v>
      </c>
      <c r="EB13" s="44">
        <f t="shared" si="11"/>
        <v>0</v>
      </c>
      <c r="EC13" s="44">
        <f t="shared" si="12"/>
        <v>0</v>
      </c>
      <c r="ED13" s="44">
        <f t="shared" si="13"/>
        <v>0</v>
      </c>
      <c r="EE13" s="44">
        <f t="shared" si="14"/>
        <v>0</v>
      </c>
      <c r="EF13" s="44">
        <f t="shared" si="15"/>
        <v>0</v>
      </c>
      <c r="EG13" s="44">
        <f t="shared" si="16"/>
        <v>0</v>
      </c>
      <c r="EH13" s="44">
        <f t="shared" si="17"/>
        <v>0</v>
      </c>
      <c r="EI13" s="44">
        <f t="shared" si="18"/>
        <v>0</v>
      </c>
      <c r="EJ13" s="44">
        <f t="shared" si="19"/>
        <v>0</v>
      </c>
      <c r="EK13" s="44">
        <f t="shared" si="20"/>
        <v>0</v>
      </c>
      <c r="EL13" s="44">
        <f t="shared" si="21"/>
        <v>0</v>
      </c>
      <c r="EM13" s="44">
        <f t="shared" si="22"/>
        <v>0</v>
      </c>
      <c r="EN13" s="44">
        <f t="shared" si="23"/>
        <v>0</v>
      </c>
      <c r="EO13" s="44">
        <f t="shared" si="24"/>
        <v>0</v>
      </c>
      <c r="EP13" s="44"/>
      <c r="EQ13" s="44">
        <f t="shared" si="53"/>
        <v>0.66484245216886662</v>
      </c>
      <c r="ER13" s="44">
        <f t="shared" si="25"/>
        <v>0.66484245216886662</v>
      </c>
      <c r="ES13" s="44">
        <f t="shared" si="25"/>
        <v>0.66484245216886662</v>
      </c>
      <c r="ET13" s="44">
        <f t="shared" si="25"/>
        <v>0.66484245216886662</v>
      </c>
      <c r="EU13" s="44">
        <f t="shared" si="25"/>
        <v>0.66484245216886662</v>
      </c>
      <c r="EV13" s="44">
        <f t="shared" si="25"/>
        <v>0.66484245216886662</v>
      </c>
      <c r="EW13" s="44">
        <f t="shared" si="25"/>
        <v>0.66484245216886662</v>
      </c>
      <c r="EX13" s="44">
        <f t="shared" si="25"/>
        <v>0.66484245216886662</v>
      </c>
      <c r="EY13" s="44">
        <f t="shared" si="25"/>
        <v>0.66484245216886662</v>
      </c>
      <c r="EZ13" s="44">
        <f t="shared" si="25"/>
        <v>0.66484245216886662</v>
      </c>
      <c r="FA13" s="44">
        <f t="shared" si="25"/>
        <v>0.66484245216886662</v>
      </c>
      <c r="FB13" s="44">
        <f t="shared" si="26"/>
        <v>0.66484245216886662</v>
      </c>
      <c r="FC13" s="44">
        <f t="shared" si="27"/>
        <v>0.66484245216886662</v>
      </c>
      <c r="FD13" s="44">
        <f t="shared" si="28"/>
        <v>0.66484245216886662</v>
      </c>
      <c r="FE13" s="44">
        <f t="shared" si="29"/>
        <v>0.66484245216886662</v>
      </c>
      <c r="FF13" s="44">
        <f t="shared" si="30"/>
        <v>0.66484245216886662</v>
      </c>
      <c r="FG13" s="44">
        <f t="shared" si="31"/>
        <v>0.66484245216886662</v>
      </c>
      <c r="FH13" s="44">
        <f t="shared" si="32"/>
        <v>0.66484245216886662</v>
      </c>
      <c r="FI13" s="44">
        <f t="shared" si="33"/>
        <v>0.66484245216886662</v>
      </c>
      <c r="FJ13" s="44">
        <f t="shared" si="34"/>
        <v>0.66484245216886662</v>
      </c>
      <c r="FK13" s="44">
        <f t="shared" si="35"/>
        <v>0.66484245216886662</v>
      </c>
      <c r="FL13" s="44">
        <f t="shared" si="36"/>
        <v>0.66484245216886662</v>
      </c>
      <c r="FM13" s="44">
        <f t="shared" si="37"/>
        <v>0.66484245216886662</v>
      </c>
      <c r="FN13" s="44">
        <f t="shared" si="38"/>
        <v>0.66484245216886662</v>
      </c>
      <c r="FO13" s="44">
        <f t="shared" si="39"/>
        <v>0.66484245216886662</v>
      </c>
      <c r="FP13" s="44">
        <f t="shared" si="40"/>
        <v>0.66484245216886662</v>
      </c>
      <c r="FQ13" s="44">
        <f t="shared" si="41"/>
        <v>0.66484245216886662</v>
      </c>
      <c r="FR13" s="44">
        <f t="shared" si="42"/>
        <v>0.66484245216886662</v>
      </c>
      <c r="FS13" s="44">
        <f t="shared" si="43"/>
        <v>0.66484245216886662</v>
      </c>
      <c r="FT13" s="44"/>
      <c r="FU13" s="44">
        <f t="shared" si="54"/>
        <v>0</v>
      </c>
      <c r="FV13" s="44">
        <f t="shared" si="55"/>
        <v>12.006658781421102</v>
      </c>
      <c r="FW13" s="44">
        <f t="shared" si="55"/>
        <v>34.770509138532212</v>
      </c>
      <c r="FX13" s="44">
        <f t="shared" si="55"/>
        <v>63.575913930478364</v>
      </c>
      <c r="FY13" s="44">
        <f t="shared" si="55"/>
        <v>96.321809751800473</v>
      </c>
      <c r="FZ13" s="44">
        <f t="shared" si="55"/>
        <v>131.6754965540064</v>
      </c>
      <c r="GA13" s="44">
        <f t="shared" si="55"/>
        <v>168.69928520669146</v>
      </c>
      <c r="GB13" s="44">
        <f t="shared" si="55"/>
        <v>206.69977611365388</v>
      </c>
      <c r="GC13" s="44">
        <f t="shared" si="55"/>
        <v>245.15018032040757</v>
      </c>
      <c r="GD13" s="44">
        <f t="shared" si="55"/>
        <v>283.64429948583415</v>
      </c>
      <c r="GE13" s="44">
        <f t="shared" si="55"/>
        <v>321.86667712082789</v>
      </c>
      <c r="GF13" s="44">
        <f t="shared" si="56"/>
        <v>359.57198019737359</v>
      </c>
      <c r="GG13" s="44">
        <f t="shared" si="56"/>
        <v>396.5700914944897</v>
      </c>
      <c r="GH13" s="44">
        <f t="shared" si="56"/>
        <v>432.71495751816195</v>
      </c>
      <c r="GI13" s="44">
        <f t="shared" si="56"/>
        <v>467.89602652326693</v>
      </c>
      <c r="GJ13" s="44">
        <f t="shared" si="56"/>
        <v>502.03154164859313</v>
      </c>
      <c r="GK13" s="44">
        <f t="shared" si="56"/>
        <v>535.06320383809452</v>
      </c>
      <c r="GL13" s="44">
        <f t="shared" si="56"/>
        <v>566.9518716078137</v>
      </c>
      <c r="GM13" s="44">
        <f t="shared" si="56"/>
        <v>597.67406181472609</v>
      </c>
      <c r="GN13" s="44">
        <f t="shared" si="56"/>
        <v>627.21907976228135</v>
      </c>
      <c r="GO13" s="44">
        <f t="shared" si="56"/>
        <v>655.58665076138197</v>
      </c>
      <c r="GP13" s="44">
        <f t="shared" si="57"/>
        <v>682.78495596988046</v>
      </c>
      <c r="GQ13" s="44">
        <f t="shared" si="57"/>
        <v>708.82899739149821</v>
      </c>
      <c r="GR13" s="44">
        <f t="shared" si="57"/>
        <v>733.73923310153441</v>
      </c>
      <c r="GS13" s="44">
        <f t="shared" si="57"/>
        <v>757.54043586991929</v>
      </c>
      <c r="GT13" s="44">
        <f t="shared" si="57"/>
        <v>780.26073755406117</v>
      </c>
      <c r="GU13" s="44">
        <f t="shared" si="57"/>
        <v>801.930828734329</v>
      </c>
      <c r="GV13" s="44">
        <f t="shared" si="57"/>
        <v>822.58328861645271</v>
      </c>
      <c r="GW13" s="44">
        <f t="shared" si="57"/>
        <v>842.25202461672109</v>
      </c>
    </row>
    <row r="14" spans="1:271" x14ac:dyDescent="0.25">
      <c r="A14" s="24">
        <v>10</v>
      </c>
      <c r="B14" s="22" t="str">
        <f t="shared" si="47"/>
        <v/>
      </c>
      <c r="C14" s="3"/>
      <c r="D14" s="45" t="s">
        <v>12</v>
      </c>
      <c r="E14" s="45">
        <v>75</v>
      </c>
      <c r="F14" s="45">
        <v>2.9700000000000001E-2</v>
      </c>
      <c r="G14" s="45">
        <v>1.3</v>
      </c>
      <c r="H14" s="45"/>
      <c r="I14" s="45"/>
      <c r="J14" s="45">
        <v>0.75</v>
      </c>
      <c r="K14" s="45">
        <v>38</v>
      </c>
      <c r="L14" s="45">
        <f>IF('Graph-Settings'!$I$6='Graph-Settings'!$C$46, K14, 'Graph-Settings'!$I$6)</f>
        <v>38</v>
      </c>
      <c r="M14" s="45">
        <f t="shared" si="48"/>
        <v>1</v>
      </c>
      <c r="N14" s="45">
        <f t="shared" ref="N14:W16" si="81">$E14*(1-EXP(-$F14*N$4))^$G14</f>
        <v>0</v>
      </c>
      <c r="O14" s="45">
        <f t="shared" si="81"/>
        <v>2.4329669322178633</v>
      </c>
      <c r="P14" s="45">
        <f t="shared" si="81"/>
        <v>5.7135238734016305</v>
      </c>
      <c r="Q14" s="45">
        <f t="shared" si="81"/>
        <v>9.2365675991140872</v>
      </c>
      <c r="R14" s="45">
        <f t="shared" si="81"/>
        <v>12.81969309339661</v>
      </c>
      <c r="S14" s="45">
        <f t="shared" si="81"/>
        <v>16.37063526902935</v>
      </c>
      <c r="T14" s="45">
        <f t="shared" si="81"/>
        <v>19.836435414721144</v>
      </c>
      <c r="U14" s="45">
        <f t="shared" si="81"/>
        <v>23.185355304272516</v>
      </c>
      <c r="V14" s="45">
        <f t="shared" si="81"/>
        <v>26.398453630128714</v>
      </c>
      <c r="W14" s="45">
        <f t="shared" si="81"/>
        <v>29.465025789035082</v>
      </c>
      <c r="X14" s="45">
        <f t="shared" ref="X14:AG16" si="82">$E14*(1-EXP(-$F14*X$4))^$G14</f>
        <v>32.379885056615251</v>
      </c>
      <c r="Y14" s="45">
        <f t="shared" si="82"/>
        <v>35.141630476589974</v>
      </c>
      <c r="Z14" s="45">
        <f t="shared" si="82"/>
        <v>37.751489804452312</v>
      </c>
      <c r="AA14" s="45">
        <f t="shared" si="82"/>
        <v>40.212519355111539</v>
      </c>
      <c r="AB14" s="45">
        <f t="shared" si="82"/>
        <v>42.529036370330878</v>
      </c>
      <c r="AC14" s="45">
        <f t="shared" si="82"/>
        <v>44.706208757258153</v>
      </c>
      <c r="AD14" s="45">
        <f t="shared" si="82"/>
        <v>46.749754618922026</v>
      </c>
      <c r="AE14" s="45">
        <f t="shared" si="82"/>
        <v>48.665720270765931</v>
      </c>
      <c r="AF14" s="45">
        <f t="shared" si="82"/>
        <v>50.460315474815154</v>
      </c>
      <c r="AG14" s="45">
        <f t="shared" si="82"/>
        <v>52.139791049311754</v>
      </c>
      <c r="AH14" s="45">
        <f t="shared" ref="AH14:AP16" si="83">$E14*(1-EXP(-$F14*AH$4))^$G14</f>
        <v>53.710348259091354</v>
      </c>
      <c r="AI14" s="45">
        <f t="shared" si="83"/>
        <v>55.178072277562791</v>
      </c>
      <c r="AJ14" s="45">
        <f t="shared" si="83"/>
        <v>56.548884018865337</v>
      </c>
      <c r="AK14" s="45">
        <f t="shared" si="83"/>
        <v>57.828506065050412</v>
      </c>
      <c r="AL14" s="45">
        <f t="shared" si="83"/>
        <v>59.022439444958316</v>
      </c>
      <c r="AM14" s="45">
        <f t="shared" si="83"/>
        <v>60.135948779928903</v>
      </c>
      <c r="AN14" s="45">
        <f t="shared" si="83"/>
        <v>61.17405387687964</v>
      </c>
      <c r="AO14" s="45">
        <f t="shared" si="83"/>
        <v>62.14152627596733</v>
      </c>
      <c r="AP14" s="53">
        <f t="shared" si="83"/>
        <v>63.042889585546327</v>
      </c>
      <c r="AR14" s="60">
        <f t="shared" si="49"/>
        <v>0</v>
      </c>
      <c r="AS14" s="45">
        <f t="shared" si="3"/>
        <v>2.4329669322178633</v>
      </c>
      <c r="AT14" s="45">
        <f t="shared" si="3"/>
        <v>5.7135238734016305</v>
      </c>
      <c r="AU14" s="45">
        <f t="shared" si="3"/>
        <v>9.2365675991140872</v>
      </c>
      <c r="AV14" s="45">
        <f t="shared" ref="AV14:AV16" si="84">$M14*R14</f>
        <v>12.81969309339661</v>
      </c>
      <c r="AW14" s="45">
        <f t="shared" ref="AW14:AW16" si="85">$M14*S14</f>
        <v>16.37063526902935</v>
      </c>
      <c r="AX14" s="45">
        <f t="shared" ref="AX14:AX16" si="86">$M14*T14</f>
        <v>19.836435414721144</v>
      </c>
      <c r="AY14" s="45">
        <f t="shared" ref="AY14:AY16" si="87">$M14*U14</f>
        <v>23.185355304272516</v>
      </c>
      <c r="AZ14" s="45">
        <f t="shared" ref="AZ14:AZ16" si="88">$M14*V14</f>
        <v>26.398453630128714</v>
      </c>
      <c r="BA14" s="45">
        <f t="shared" ref="BA14:BA16" si="89">$M14*W14</f>
        <v>29.465025789035082</v>
      </c>
      <c r="BB14" s="45">
        <f t="shared" ref="BB14:BB16" si="90">$M14*X14</f>
        <v>32.379885056615251</v>
      </c>
      <c r="BC14" s="45">
        <f t="shared" ref="BC14:BC16" si="91">$M14*Y14</f>
        <v>35.141630476589974</v>
      </c>
      <c r="BD14" s="45">
        <f t="shared" ref="BD14:BD16" si="92">$M14*Z14</f>
        <v>37.751489804452312</v>
      </c>
      <c r="BE14" s="45">
        <f t="shared" ref="BE14:BE16" si="93">$M14*AA14</f>
        <v>40.212519355111539</v>
      </c>
      <c r="BF14" s="45">
        <f t="shared" ref="BF14:BF16" si="94">$M14*AB14</f>
        <v>42.529036370330878</v>
      </c>
      <c r="BG14" s="45">
        <f t="shared" ref="BG14:BG16" si="95">$M14*AC14</f>
        <v>44.706208757258153</v>
      </c>
      <c r="BH14" s="45">
        <f t="shared" ref="BH14:BH16" si="96">$M14*AD14</f>
        <v>46.749754618922026</v>
      </c>
      <c r="BI14" s="45">
        <f t="shared" ref="BI14:BI16" si="97">$M14*AE14</f>
        <v>48.665720270765931</v>
      </c>
      <c r="BJ14" s="45">
        <f t="shared" ref="BJ14:BJ16" si="98">$M14*AF14</f>
        <v>50.460315474815154</v>
      </c>
      <c r="BK14" s="45">
        <f t="shared" ref="BK14:BK16" si="99">$M14*AG14</f>
        <v>52.139791049311754</v>
      </c>
      <c r="BL14" s="45">
        <f t="shared" ref="BL14:BL16" si="100">$M14*AH14</f>
        <v>53.710348259091354</v>
      </c>
      <c r="BM14" s="45">
        <f t="shared" ref="BM14:BM16" si="101">$M14*AI14</f>
        <v>55.178072277562791</v>
      </c>
      <c r="BN14" s="45">
        <f t="shared" ref="BN14:BN16" si="102">$M14*AJ14</f>
        <v>56.548884018865337</v>
      </c>
      <c r="BO14" s="45">
        <f t="shared" ref="BO14:BO16" si="103">$M14*AK14</f>
        <v>57.828506065050412</v>
      </c>
      <c r="BP14" s="45">
        <f t="shared" ref="BP14:BP16" si="104">$M14*AL14</f>
        <v>59.022439444958316</v>
      </c>
      <c r="BQ14" s="45">
        <f t="shared" ref="BQ14:BQ16" si="105">$M14*AM14</f>
        <v>60.135948779928903</v>
      </c>
      <c r="BR14" s="45">
        <f t="shared" ref="BR14:BR16" si="106">$M14*AN14</f>
        <v>61.17405387687964</v>
      </c>
      <c r="BS14" s="45">
        <f t="shared" ref="BS14:BS16" si="107">$M14*AO14</f>
        <v>62.14152627596733</v>
      </c>
      <c r="BT14" s="53">
        <f t="shared" ref="BT14:BT16" si="108">$M14*AP14</f>
        <v>63.042889585546327</v>
      </c>
      <c r="BW14" s="60" t="s">
        <v>12</v>
      </c>
      <c r="BX14" s="45"/>
      <c r="BY14" s="45">
        <f>4*(1-EXP(-0.025*L14))</f>
        <v>2.4530359061819951</v>
      </c>
      <c r="BZ14" s="45">
        <f>4*(1-EXP(-0.034*L14))</f>
        <v>2.9011168332068209</v>
      </c>
      <c r="CA14" s="45">
        <f>BY14+BZ14</f>
        <v>5.354152739388816</v>
      </c>
      <c r="CB14" s="45"/>
      <c r="CC14" s="45"/>
      <c r="CD14" s="45"/>
      <c r="CE14" s="45"/>
      <c r="CF14" s="45"/>
      <c r="CG14" s="45"/>
      <c r="CI14" s="60"/>
      <c r="CJ14" s="45"/>
      <c r="CK14" s="45"/>
      <c r="CL14" s="45"/>
      <c r="CM14" s="45"/>
      <c r="CN14" s="45"/>
      <c r="CO14" s="45"/>
      <c r="CP14" s="45"/>
      <c r="CQ14" s="45"/>
      <c r="CR14" s="45"/>
      <c r="CS14" s="45"/>
      <c r="CT14" s="45"/>
      <c r="CU14" s="45"/>
      <c r="CV14" s="45"/>
      <c r="CW14" s="45"/>
      <c r="CX14" s="45"/>
      <c r="CY14" s="45"/>
      <c r="CZ14" s="45"/>
      <c r="DA14" s="45"/>
      <c r="DB14" s="45"/>
      <c r="DC14" s="45"/>
      <c r="DD14" s="45"/>
      <c r="DE14" s="45"/>
      <c r="DF14" s="45"/>
      <c r="DG14" s="45"/>
      <c r="DH14" s="45"/>
      <c r="DI14" s="45"/>
      <c r="DJ14" s="45"/>
      <c r="DK14" s="45"/>
      <c r="DL14" s="45"/>
      <c r="DM14" s="45">
        <f t="shared" ref="DM14:DM18" si="109">CI14*$CD14</f>
        <v>0</v>
      </c>
      <c r="DN14" s="45">
        <f t="shared" si="6"/>
        <v>0</v>
      </c>
      <c r="DO14" s="45">
        <f t="shared" si="6"/>
        <v>0</v>
      </c>
      <c r="DP14" s="45">
        <f t="shared" si="6"/>
        <v>0</v>
      </c>
      <c r="DQ14" s="45">
        <f t="shared" si="6"/>
        <v>0</v>
      </c>
      <c r="DR14" s="45">
        <f t="shared" si="6"/>
        <v>0</v>
      </c>
      <c r="DS14" s="45">
        <f t="shared" si="6"/>
        <v>0</v>
      </c>
      <c r="DT14" s="45">
        <f t="shared" si="6"/>
        <v>0</v>
      </c>
      <c r="DU14" s="45">
        <f t="shared" si="6"/>
        <v>0</v>
      </c>
      <c r="DV14" s="45">
        <f t="shared" si="6"/>
        <v>0</v>
      </c>
      <c r="DW14" s="45">
        <f t="shared" si="6"/>
        <v>0</v>
      </c>
      <c r="DX14" s="45">
        <f t="shared" si="7"/>
        <v>0</v>
      </c>
      <c r="DY14" s="45">
        <f t="shared" si="8"/>
        <v>0</v>
      </c>
      <c r="DZ14" s="45">
        <f t="shared" si="9"/>
        <v>0</v>
      </c>
      <c r="EA14" s="45">
        <f t="shared" si="10"/>
        <v>0</v>
      </c>
      <c r="EB14" s="45">
        <f t="shared" si="11"/>
        <v>0</v>
      </c>
      <c r="EC14" s="45">
        <f t="shared" si="12"/>
        <v>0</v>
      </c>
      <c r="ED14" s="45">
        <f t="shared" si="13"/>
        <v>0</v>
      </c>
      <c r="EE14" s="45">
        <f t="shared" si="14"/>
        <v>0</v>
      </c>
      <c r="EF14" s="45">
        <f t="shared" si="15"/>
        <v>0</v>
      </c>
      <c r="EG14" s="45">
        <f t="shared" si="16"/>
        <v>0</v>
      </c>
      <c r="EH14" s="45">
        <f t="shared" si="17"/>
        <v>0</v>
      </c>
      <c r="EI14" s="45">
        <f t="shared" si="18"/>
        <v>0</v>
      </c>
      <c r="EJ14" s="45">
        <f t="shared" si="19"/>
        <v>0</v>
      </c>
      <c r="EK14" s="45">
        <f t="shared" si="20"/>
        <v>0</v>
      </c>
      <c r="EL14" s="45">
        <f t="shared" si="21"/>
        <v>0</v>
      </c>
      <c r="EM14" s="45">
        <f t="shared" si="22"/>
        <v>0</v>
      </c>
      <c r="EN14" s="45">
        <f t="shared" si="23"/>
        <v>0</v>
      </c>
      <c r="EO14" s="45">
        <f t="shared" si="24"/>
        <v>0</v>
      </c>
      <c r="EP14" s="45"/>
      <c r="EQ14" s="45">
        <f t="shared" si="53"/>
        <v>5.354152739388816</v>
      </c>
      <c r="ER14" s="45">
        <f t="shared" si="25"/>
        <v>5.354152739388816</v>
      </c>
      <c r="ES14" s="45">
        <f t="shared" si="25"/>
        <v>5.354152739388816</v>
      </c>
      <c r="ET14" s="45">
        <f t="shared" si="25"/>
        <v>5.354152739388816</v>
      </c>
      <c r="EU14" s="45">
        <f t="shared" si="25"/>
        <v>5.354152739388816</v>
      </c>
      <c r="EV14" s="45">
        <f t="shared" si="25"/>
        <v>5.354152739388816</v>
      </c>
      <c r="EW14" s="45">
        <f t="shared" si="25"/>
        <v>5.354152739388816</v>
      </c>
      <c r="EX14" s="45">
        <f t="shared" si="25"/>
        <v>5.354152739388816</v>
      </c>
      <c r="EY14" s="45">
        <f t="shared" si="25"/>
        <v>5.354152739388816</v>
      </c>
      <c r="EZ14" s="45">
        <f t="shared" si="25"/>
        <v>5.354152739388816</v>
      </c>
      <c r="FA14" s="45">
        <f t="shared" si="25"/>
        <v>5.354152739388816</v>
      </c>
      <c r="FB14" s="45">
        <f t="shared" si="26"/>
        <v>5.354152739388816</v>
      </c>
      <c r="FC14" s="45">
        <f t="shared" si="27"/>
        <v>5.354152739388816</v>
      </c>
      <c r="FD14" s="45">
        <f t="shared" si="28"/>
        <v>5.354152739388816</v>
      </c>
      <c r="FE14" s="45">
        <f t="shared" si="29"/>
        <v>5.354152739388816</v>
      </c>
      <c r="FF14" s="45">
        <f t="shared" si="30"/>
        <v>5.354152739388816</v>
      </c>
      <c r="FG14" s="45">
        <f t="shared" si="31"/>
        <v>5.354152739388816</v>
      </c>
      <c r="FH14" s="45">
        <f t="shared" si="32"/>
        <v>5.354152739388816</v>
      </c>
      <c r="FI14" s="45">
        <f t="shared" si="33"/>
        <v>5.354152739388816</v>
      </c>
      <c r="FJ14" s="45">
        <f t="shared" si="34"/>
        <v>5.354152739388816</v>
      </c>
      <c r="FK14" s="45">
        <f t="shared" si="35"/>
        <v>5.354152739388816</v>
      </c>
      <c r="FL14" s="45">
        <f t="shared" si="36"/>
        <v>5.354152739388816</v>
      </c>
      <c r="FM14" s="45">
        <f t="shared" si="37"/>
        <v>5.354152739388816</v>
      </c>
      <c r="FN14" s="45">
        <f t="shared" si="38"/>
        <v>5.354152739388816</v>
      </c>
      <c r="FO14" s="45">
        <f t="shared" si="39"/>
        <v>5.354152739388816</v>
      </c>
      <c r="FP14" s="45">
        <f t="shared" si="40"/>
        <v>5.354152739388816</v>
      </c>
      <c r="FQ14" s="45">
        <f t="shared" si="41"/>
        <v>5.354152739388816</v>
      </c>
      <c r="FR14" s="45">
        <f t="shared" si="42"/>
        <v>5.354152739388816</v>
      </c>
      <c r="FS14" s="45">
        <f t="shared" si="43"/>
        <v>5.354152739388816</v>
      </c>
      <c r="FT14" s="45"/>
      <c r="FU14" s="45">
        <f t="shared" si="54"/>
        <v>0</v>
      </c>
      <c r="FV14" s="45">
        <f>300*ER14*AS14</f>
        <v>3907.9429694930031</v>
      </c>
      <c r="FW14" s="45">
        <f>300*ES14*AT14</f>
        <v>9177.323849501021</v>
      </c>
      <c r="FX14" s="45">
        <f>300*ET14*AU14</f>
        <v>14836.198114004001</v>
      </c>
      <c r="FY14" s="45">
        <f t="shared" ref="FY14:FY22" si="110">300*EU14*AV14</f>
        <v>20591.578468240004</v>
      </c>
      <c r="FZ14" s="45">
        <f t="shared" ref="FZ14:FZ22" si="111">300*EV14*AW14</f>
        <v>26295.264501362599</v>
      </c>
      <c r="GA14" s="45">
        <f t="shared" ref="GA14:GA22" si="112">300*EW14*AX14</f>
        <v>31862.191504631563</v>
      </c>
      <c r="GB14" s="45">
        <f t="shared" ref="GB14:GB22" si="113">300*EX14*AY14</f>
        <v>37241.380084822114</v>
      </c>
      <c r="GC14" s="45">
        <f t="shared" ref="GC14:GC22" si="114">300*EY14*AZ14</f>
        <v>42402.405845814683</v>
      </c>
      <c r="GD14" s="45">
        <f t="shared" ref="GD14:GD22" si="115">300*EZ14*BA14</f>
        <v>47328.074563357288</v>
      </c>
      <c r="GE14" s="45">
        <f t="shared" ref="GE14:GE22" si="116">300*FA14*BB14</f>
        <v>52010.055083091458</v>
      </c>
      <c r="GF14" s="45">
        <f t="shared" ref="GF14:GF22" si="117">300*FB14*BC14</f>
        <v>56446.097124847118</v>
      </c>
      <c r="GG14" s="45">
        <f t="shared" ref="GG14:GG22" si="118">300*FC14*BD14</f>
        <v>60638.172765755189</v>
      </c>
      <c r="GH14" s="45">
        <f t="shared" ref="GH14:GH22" si="119">300*FD14*BE14</f>
        <v>64591.191198868866</v>
      </c>
      <c r="GI14" s="45">
        <f t="shared" ref="GI14:GI22" si="120">300*FE14*BF14</f>
        <v>68312.086975732105</v>
      </c>
      <c r="GJ14" s="45">
        <f t="shared" ref="GJ14:GJ22" si="121">300*FF14*BG14</f>
        <v>71809.161025608599</v>
      </c>
      <c r="GK14" s="45">
        <f t="shared" ref="GK14:GK22" si="122">300*FG14*BH14</f>
        <v>75091.59802759689</v>
      </c>
      <c r="GL14" s="45">
        <f t="shared" ref="GL14:GL22" si="123">300*FH14*BI14</f>
        <v>78169.109850615379</v>
      </c>
      <c r="GM14" s="45">
        <f t="shared" ref="GM14:GM22" si="124">300*FI14*BJ14</f>
        <v>81051.670898971628</v>
      </c>
      <c r="GN14" s="45">
        <f t="shared" ref="GN14:GN22" si="125">300*FJ14*BK14</f>
        <v>83749.321523349892</v>
      </c>
      <c r="GO14" s="45">
        <f t="shared" ref="GO14:GO22" si="126">300*FK14*BL14</f>
        <v>86272.022479482388</v>
      </c>
      <c r="GP14" s="45">
        <f t="shared" ref="GP14:GP22" si="127">300*FL14*BM14</f>
        <v>88629.548051732068</v>
      </c>
      <c r="GQ14" s="45">
        <f t="shared" ref="GQ14:GQ22" si="128">300*FM14*BN14</f>
        <v>90831.408683696485</v>
      </c>
      <c r="GR14" s="45">
        <f t="shared" ref="GR14:GR22" si="129">300*FN14*BO14</f>
        <v>92886.79624888573</v>
      </c>
      <c r="GS14" s="45">
        <f t="shared" ref="GS14:GS22" si="130">300*FO14*BP14</f>
        <v>94804.54675189023</v>
      </c>
      <c r="GT14" s="45">
        <f t="shared" ref="GT14:GT22" si="131">300*FP14*BQ14</f>
        <v>96593.116468740554</v>
      </c>
      <c r="GU14" s="45">
        <f t="shared" ref="GU14:GU22" si="132">300*FQ14*BR14</f>
        <v>98260.568443324242</v>
      </c>
      <c r="GV14" s="45">
        <f t="shared" ref="GV14:GV22" si="133">300*FR14*BS14</f>
        <v>99814.566942081772</v>
      </c>
      <c r="GW14" s="45">
        <f t="shared" ref="GW14:GW22" si="134">300*FS14*BT14</f>
        <v>101262.37799203186</v>
      </c>
    </row>
    <row r="15" spans="1:271" x14ac:dyDescent="0.25">
      <c r="A15" s="24">
        <v>11</v>
      </c>
      <c r="B15" s="22" t="str">
        <f t="shared" si="47"/>
        <v/>
      </c>
      <c r="C15" s="3"/>
      <c r="D15" s="45" t="s">
        <v>13</v>
      </c>
      <c r="E15" s="45">
        <v>40</v>
      </c>
      <c r="F15" s="45">
        <v>4.3799999999999999E-2</v>
      </c>
      <c r="G15" s="45">
        <v>1.7</v>
      </c>
      <c r="H15" s="45"/>
      <c r="I15" s="45"/>
      <c r="J15" s="45">
        <v>0.75</v>
      </c>
      <c r="K15" s="45">
        <v>63</v>
      </c>
      <c r="L15" s="45">
        <f>IF('Graph-Settings'!$I$6='Graph-Settings'!$C$46, K15, 'Graph-Settings'!$I$6)</f>
        <v>63</v>
      </c>
      <c r="M15" s="45">
        <f t="shared" si="48"/>
        <v>1</v>
      </c>
      <c r="N15" s="45">
        <f t="shared" si="81"/>
        <v>0</v>
      </c>
      <c r="O15" s="45">
        <f t="shared" si="81"/>
        <v>0.84920168758516179</v>
      </c>
      <c r="P15" s="45">
        <f t="shared" si="81"/>
        <v>2.5202631011057806</v>
      </c>
      <c r="Q15" s="45">
        <f t="shared" si="81"/>
        <v>4.5943166402254585</v>
      </c>
      <c r="R15" s="45">
        <f t="shared" si="81"/>
        <v>6.8670521146091765</v>
      </c>
      <c r="S15" s="45">
        <f t="shared" si="81"/>
        <v>9.2130099611922187</v>
      </c>
      <c r="T15" s="45">
        <f t="shared" si="81"/>
        <v>11.551025434128061</v>
      </c>
      <c r="U15" s="45">
        <f t="shared" si="81"/>
        <v>13.828113808516038</v>
      </c>
      <c r="V15" s="45">
        <f t="shared" si="81"/>
        <v>16.010267158981193</v>
      </c>
      <c r="W15" s="45">
        <f t="shared" si="81"/>
        <v>18.076625689445365</v>
      </c>
      <c r="X15" s="45">
        <f t="shared" si="82"/>
        <v>20.015560306430316</v>
      </c>
      <c r="Y15" s="45">
        <f t="shared" si="82"/>
        <v>21.821942592895915</v>
      </c>
      <c r="Z15" s="45">
        <f t="shared" si="82"/>
        <v>23.495198690769719</v>
      </c>
      <c r="AA15" s="45">
        <f t="shared" si="82"/>
        <v>25.037902490573273</v>
      </c>
      <c r="AB15" s="45">
        <f t="shared" si="82"/>
        <v>26.454750603645827</v>
      </c>
      <c r="AC15" s="45">
        <f t="shared" si="82"/>
        <v>27.75181307325548</v>
      </c>
      <c r="AD15" s="45">
        <f t="shared" si="82"/>
        <v>28.935986051777498</v>
      </c>
      <c r="AE15" s="45">
        <f t="shared" si="82"/>
        <v>30.014593843620251</v>
      </c>
      <c r="AF15" s="45">
        <f t="shared" si="82"/>
        <v>30.995102109111194</v>
      </c>
      <c r="AG15" s="45">
        <f t="shared" si="82"/>
        <v>31.884914090576437</v>
      </c>
      <c r="AH15" s="45">
        <f t="shared" si="83"/>
        <v>32.691228917719698</v>
      </c>
      <c r="AI15" s="45">
        <f t="shared" si="83"/>
        <v>33.420946284071185</v>
      </c>
      <c r="AJ15" s="45">
        <f t="shared" si="83"/>
        <v>34.080605647169556</v>
      </c>
      <c r="AK15" s="45">
        <f t="shared" si="83"/>
        <v>34.676350983993053</v>
      </c>
      <c r="AL15" s="45">
        <f t="shared" si="83"/>
        <v>35.213914298223841</v>
      </c>
      <c r="AM15" s="45">
        <f t="shared" si="83"/>
        <v>35.698612715073224</v>
      </c>
      <c r="AN15" s="45">
        <f t="shared" si="83"/>
        <v>36.135355246693194</v>
      </c>
      <c r="AO15" s="45">
        <f t="shared" si="83"/>
        <v>36.528656263876002</v>
      </c>
      <c r="AP15" s="53">
        <f t="shared" si="83"/>
        <v>36.882653439259713</v>
      </c>
      <c r="AR15" s="60">
        <f t="shared" si="49"/>
        <v>0</v>
      </c>
      <c r="AS15" s="45">
        <f t="shared" ref="AS15:AS16" si="135">$M15*O15</f>
        <v>0.84920168758516179</v>
      </c>
      <c r="AT15" s="45">
        <f t="shared" ref="AT15:AT16" si="136">$M15*P15</f>
        <v>2.5202631011057806</v>
      </c>
      <c r="AU15" s="45">
        <f t="shared" ref="AU15:AU16" si="137">$M15*Q15</f>
        <v>4.5943166402254585</v>
      </c>
      <c r="AV15" s="45">
        <f t="shared" si="84"/>
        <v>6.8670521146091765</v>
      </c>
      <c r="AW15" s="45">
        <f t="shared" si="85"/>
        <v>9.2130099611922187</v>
      </c>
      <c r="AX15" s="45">
        <f t="shared" si="86"/>
        <v>11.551025434128061</v>
      </c>
      <c r="AY15" s="45">
        <f t="shared" si="87"/>
        <v>13.828113808516038</v>
      </c>
      <c r="AZ15" s="45">
        <f t="shared" si="88"/>
        <v>16.010267158981193</v>
      </c>
      <c r="BA15" s="45">
        <f t="shared" si="89"/>
        <v>18.076625689445365</v>
      </c>
      <c r="BB15" s="45">
        <f t="shared" si="90"/>
        <v>20.015560306430316</v>
      </c>
      <c r="BC15" s="45">
        <f t="shared" si="91"/>
        <v>21.821942592895915</v>
      </c>
      <c r="BD15" s="45">
        <f t="shared" si="92"/>
        <v>23.495198690769719</v>
      </c>
      <c r="BE15" s="45">
        <f t="shared" si="93"/>
        <v>25.037902490573273</v>
      </c>
      <c r="BF15" s="45">
        <f t="shared" si="94"/>
        <v>26.454750603645827</v>
      </c>
      <c r="BG15" s="45">
        <f t="shared" si="95"/>
        <v>27.75181307325548</v>
      </c>
      <c r="BH15" s="45">
        <f t="shared" si="96"/>
        <v>28.935986051777498</v>
      </c>
      <c r="BI15" s="45">
        <f t="shared" si="97"/>
        <v>30.014593843620251</v>
      </c>
      <c r="BJ15" s="45">
        <f t="shared" si="98"/>
        <v>30.995102109111194</v>
      </c>
      <c r="BK15" s="45">
        <f t="shared" si="99"/>
        <v>31.884914090576437</v>
      </c>
      <c r="BL15" s="45">
        <f t="shared" si="100"/>
        <v>32.691228917719698</v>
      </c>
      <c r="BM15" s="45">
        <f t="shared" si="101"/>
        <v>33.420946284071185</v>
      </c>
      <c r="BN15" s="45">
        <f t="shared" si="102"/>
        <v>34.080605647169556</v>
      </c>
      <c r="BO15" s="45">
        <f t="shared" si="103"/>
        <v>34.676350983993053</v>
      </c>
      <c r="BP15" s="45">
        <f t="shared" si="104"/>
        <v>35.213914298223841</v>
      </c>
      <c r="BQ15" s="45">
        <f t="shared" si="105"/>
        <v>35.698612715073224</v>
      </c>
      <c r="BR15" s="45">
        <f t="shared" si="106"/>
        <v>36.135355246693194</v>
      </c>
      <c r="BS15" s="45">
        <f t="shared" si="107"/>
        <v>36.528656263876002</v>
      </c>
      <c r="BT15" s="53">
        <f t="shared" si="108"/>
        <v>36.882653439259713</v>
      </c>
      <c r="BW15" s="60" t="s">
        <v>13</v>
      </c>
      <c r="BX15" s="45"/>
      <c r="BY15" s="45">
        <f>10*(1-EXP(-0.013*L15))</f>
        <v>5.5912769355024388</v>
      </c>
      <c r="BZ15" s="45">
        <f>6*(1-EXP(-0.06*L15))</f>
        <v>5.863063851449442</v>
      </c>
      <c r="CA15" s="45">
        <f t="shared" ref="CA15:CA16" si="138">BY15+BZ15</f>
        <v>11.454340786951882</v>
      </c>
      <c r="CB15" s="45"/>
      <c r="CC15" s="45"/>
      <c r="CD15" s="45"/>
      <c r="CE15" s="45"/>
      <c r="CF15" s="45"/>
      <c r="CG15" s="45"/>
      <c r="CI15" s="60"/>
      <c r="CJ15" s="45"/>
      <c r="CK15" s="45"/>
      <c r="CL15" s="45"/>
      <c r="CM15" s="45"/>
      <c r="CN15" s="45"/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/>
      <c r="DB15" s="45"/>
      <c r="DC15" s="45"/>
      <c r="DD15" s="45"/>
      <c r="DE15" s="45"/>
      <c r="DF15" s="45"/>
      <c r="DG15" s="45"/>
      <c r="DH15" s="45"/>
      <c r="DI15" s="45"/>
      <c r="DJ15" s="45"/>
      <c r="DK15" s="45"/>
      <c r="DL15" s="45"/>
      <c r="DM15" s="45">
        <f t="shared" si="109"/>
        <v>0</v>
      </c>
      <c r="DN15" s="45">
        <f t="shared" si="6"/>
        <v>0</v>
      </c>
      <c r="DO15" s="45">
        <f t="shared" si="6"/>
        <v>0</v>
      </c>
      <c r="DP15" s="45">
        <f t="shared" si="6"/>
        <v>0</v>
      </c>
      <c r="DQ15" s="45">
        <f t="shared" si="6"/>
        <v>0</v>
      </c>
      <c r="DR15" s="45">
        <f t="shared" si="6"/>
        <v>0</v>
      </c>
      <c r="DS15" s="45">
        <f t="shared" si="6"/>
        <v>0</v>
      </c>
      <c r="DT15" s="45">
        <f t="shared" si="6"/>
        <v>0</v>
      </c>
      <c r="DU15" s="45">
        <f t="shared" si="6"/>
        <v>0</v>
      </c>
      <c r="DV15" s="45">
        <f t="shared" si="6"/>
        <v>0</v>
      </c>
      <c r="DW15" s="45">
        <f t="shared" si="6"/>
        <v>0</v>
      </c>
      <c r="DX15" s="45">
        <f t="shared" si="7"/>
        <v>0</v>
      </c>
      <c r="DY15" s="45">
        <f t="shared" si="8"/>
        <v>0</v>
      </c>
      <c r="DZ15" s="45">
        <f t="shared" si="9"/>
        <v>0</v>
      </c>
      <c r="EA15" s="45">
        <f t="shared" si="10"/>
        <v>0</v>
      </c>
      <c r="EB15" s="45">
        <f t="shared" si="11"/>
        <v>0</v>
      </c>
      <c r="EC15" s="45">
        <f t="shared" si="12"/>
        <v>0</v>
      </c>
      <c r="ED15" s="45">
        <f t="shared" si="13"/>
        <v>0</v>
      </c>
      <c r="EE15" s="45">
        <f t="shared" si="14"/>
        <v>0</v>
      </c>
      <c r="EF15" s="45">
        <f t="shared" si="15"/>
        <v>0</v>
      </c>
      <c r="EG15" s="45">
        <f t="shared" si="16"/>
        <v>0</v>
      </c>
      <c r="EH15" s="45">
        <f t="shared" si="17"/>
        <v>0</v>
      </c>
      <c r="EI15" s="45">
        <f t="shared" si="18"/>
        <v>0</v>
      </c>
      <c r="EJ15" s="45">
        <f t="shared" si="19"/>
        <v>0</v>
      </c>
      <c r="EK15" s="45">
        <f t="shared" si="20"/>
        <v>0</v>
      </c>
      <c r="EL15" s="45">
        <f t="shared" si="21"/>
        <v>0</v>
      </c>
      <c r="EM15" s="45">
        <f t="shared" si="22"/>
        <v>0</v>
      </c>
      <c r="EN15" s="45">
        <f t="shared" si="23"/>
        <v>0</v>
      </c>
      <c r="EO15" s="45">
        <f t="shared" si="24"/>
        <v>0</v>
      </c>
      <c r="EP15" s="45"/>
      <c r="EQ15" s="45">
        <f t="shared" si="53"/>
        <v>11.454340786951882</v>
      </c>
      <c r="ER15" s="45">
        <f t="shared" si="25"/>
        <v>11.454340786951882</v>
      </c>
      <c r="ES15" s="45">
        <f t="shared" si="25"/>
        <v>11.454340786951882</v>
      </c>
      <c r="ET15" s="45">
        <f t="shared" si="25"/>
        <v>11.454340786951882</v>
      </c>
      <c r="EU15" s="45">
        <f t="shared" si="25"/>
        <v>11.454340786951882</v>
      </c>
      <c r="EV15" s="45">
        <f t="shared" si="25"/>
        <v>11.454340786951882</v>
      </c>
      <c r="EW15" s="45">
        <f t="shared" si="25"/>
        <v>11.454340786951882</v>
      </c>
      <c r="EX15" s="45">
        <f t="shared" si="25"/>
        <v>11.454340786951882</v>
      </c>
      <c r="EY15" s="45">
        <f t="shared" si="25"/>
        <v>11.454340786951882</v>
      </c>
      <c r="EZ15" s="45">
        <f t="shared" si="25"/>
        <v>11.454340786951882</v>
      </c>
      <c r="FA15" s="45">
        <f t="shared" si="25"/>
        <v>11.454340786951882</v>
      </c>
      <c r="FB15" s="45">
        <f t="shared" si="26"/>
        <v>11.454340786951882</v>
      </c>
      <c r="FC15" s="45">
        <f t="shared" si="27"/>
        <v>11.454340786951882</v>
      </c>
      <c r="FD15" s="45">
        <f t="shared" si="28"/>
        <v>11.454340786951882</v>
      </c>
      <c r="FE15" s="45">
        <f t="shared" si="29"/>
        <v>11.454340786951882</v>
      </c>
      <c r="FF15" s="45">
        <f t="shared" si="30"/>
        <v>11.454340786951882</v>
      </c>
      <c r="FG15" s="45">
        <f t="shared" si="31"/>
        <v>11.454340786951882</v>
      </c>
      <c r="FH15" s="45">
        <f t="shared" si="32"/>
        <v>11.454340786951882</v>
      </c>
      <c r="FI15" s="45">
        <f t="shared" si="33"/>
        <v>11.454340786951882</v>
      </c>
      <c r="FJ15" s="45">
        <f t="shared" si="34"/>
        <v>11.454340786951882</v>
      </c>
      <c r="FK15" s="45">
        <f t="shared" si="35"/>
        <v>11.454340786951882</v>
      </c>
      <c r="FL15" s="45">
        <f t="shared" si="36"/>
        <v>11.454340786951882</v>
      </c>
      <c r="FM15" s="45">
        <f t="shared" si="37"/>
        <v>11.454340786951882</v>
      </c>
      <c r="FN15" s="45">
        <f t="shared" si="38"/>
        <v>11.454340786951882</v>
      </c>
      <c r="FO15" s="45">
        <f t="shared" si="39"/>
        <v>11.454340786951882</v>
      </c>
      <c r="FP15" s="45">
        <f t="shared" si="40"/>
        <v>11.454340786951882</v>
      </c>
      <c r="FQ15" s="45">
        <f t="shared" si="41"/>
        <v>11.454340786951882</v>
      </c>
      <c r="FR15" s="45">
        <f t="shared" si="42"/>
        <v>11.454340786951882</v>
      </c>
      <c r="FS15" s="45">
        <f t="shared" si="43"/>
        <v>11.454340786951882</v>
      </c>
      <c r="FT15" s="45"/>
      <c r="FU15" s="45">
        <f t="shared" si="54"/>
        <v>0</v>
      </c>
      <c r="FV15" s="45">
        <f t="shared" ref="FV15:FV22" si="139">300*ER15*AS15</f>
        <v>2918.1136579365261</v>
      </c>
      <c r="FW15" s="45">
        <f t="shared" ref="FW15:FW22" si="140">300*ES15*AT15</f>
        <v>8660.3857298537332</v>
      </c>
      <c r="FX15" s="45">
        <f t="shared" ref="FX15:FX22" si="141">300*ET15*AU15</f>
        <v>15787.46054409186</v>
      </c>
      <c r="FY15" s="45">
        <f t="shared" si="110"/>
        <v>23597.266536747615</v>
      </c>
      <c r="FZ15" s="45">
        <f t="shared" si="111"/>
        <v>31658.686730723399</v>
      </c>
      <c r="GA15" s="45">
        <f t="shared" si="112"/>
        <v>39692.814528375478</v>
      </c>
      <c r="GB15" s="45">
        <f t="shared" si="113"/>
        <v>47517.57840104933</v>
      </c>
      <c r="GC15" s="45">
        <f t="shared" si="114"/>
        <v>55016.11683873435</v>
      </c>
      <c r="GD15" s="45">
        <f t="shared" si="115"/>
        <v>62116.74927752286</v>
      </c>
      <c r="GE15" s="45">
        <f t="shared" si="116"/>
        <v>68779.514637491957</v>
      </c>
      <c r="GF15" s="45">
        <f t="shared" si="117"/>
        <v>74986.790127699045</v>
      </c>
      <c r="GG15" s="45">
        <f t="shared" si="118"/>
        <v>80736.603798366603</v>
      </c>
      <c r="GH15" s="45">
        <f t="shared" si="119"/>
        <v>86037.80031524926</v>
      </c>
      <c r="GI15" s="45">
        <f t="shared" si="120"/>
        <v>90906.518654394094</v>
      </c>
      <c r="GJ15" s="45">
        <f t="shared" si="121"/>
        <v>95363.6173190564</v>
      </c>
      <c r="GK15" s="45">
        <f t="shared" si="122"/>
        <v>99432.793573063711</v>
      </c>
      <c r="GL15" s="45">
        <f t="shared" si="123"/>
        <v>103139.21594003229</v>
      </c>
      <c r="GM15" s="45">
        <f t="shared" si="124"/>
        <v>106508.53868523918</v>
      </c>
      <c r="GN15" s="45">
        <f t="shared" si="125"/>
        <v>109566.20158684393</v>
      </c>
      <c r="GO15" s="45">
        <f t="shared" si="126"/>
        <v>112336.94303034527</v>
      </c>
      <c r="GP15" s="45">
        <f t="shared" si="127"/>
        <v>114844.47244804935</v>
      </c>
      <c r="GQ15" s="45">
        <f t="shared" si="128"/>
        <v>117111.26139251905</v>
      </c>
      <c r="GR15" s="45">
        <f t="shared" si="129"/>
        <v>119158.42242558319</v>
      </c>
      <c r="GS15" s="45">
        <f t="shared" si="130"/>
        <v>121005.65244431201</v>
      </c>
      <c r="GT15" s="45">
        <f t="shared" si="131"/>
        <v>122671.22269795868</v>
      </c>
      <c r="GU15" s="45">
        <f t="shared" si="132"/>
        <v>124172.00203595805</v>
      </c>
      <c r="GV15" s="45">
        <f t="shared" si="133"/>
        <v>125523.50320075806</v>
      </c>
      <c r="GW15" s="45">
        <f t="shared" si="134"/>
        <v>126739.94448609708</v>
      </c>
    </row>
    <row r="16" spans="1:271" x14ac:dyDescent="0.25">
      <c r="A16" s="24">
        <v>12</v>
      </c>
      <c r="B16" s="22" t="str">
        <f t="shared" si="47"/>
        <v/>
      </c>
      <c r="C16" s="3"/>
      <c r="D16" s="45" t="s">
        <v>14</v>
      </c>
      <c r="E16" s="45">
        <v>55</v>
      </c>
      <c r="F16" s="45">
        <v>8.2900000000000001E-2</v>
      </c>
      <c r="G16" s="45">
        <v>3.2</v>
      </c>
      <c r="H16" s="45"/>
      <c r="I16" s="45"/>
      <c r="J16" s="45">
        <v>0.75</v>
      </c>
      <c r="K16" s="45">
        <v>31</v>
      </c>
      <c r="L16" s="45">
        <f>IF('Graph-Settings'!$I$6='Graph-Settings'!$C$46, K16, 'Graph-Settings'!$I$6)</f>
        <v>31</v>
      </c>
      <c r="M16" s="45">
        <f t="shared" si="48"/>
        <v>1</v>
      </c>
      <c r="N16" s="45">
        <f t="shared" si="81"/>
        <v>0</v>
      </c>
      <c r="O16" s="45">
        <f t="shared" si="81"/>
        <v>0.25799986770156341</v>
      </c>
      <c r="P16" s="45">
        <f t="shared" si="81"/>
        <v>1.7312178753020611</v>
      </c>
      <c r="Q16" s="45">
        <f t="shared" si="81"/>
        <v>4.6796166798790217</v>
      </c>
      <c r="R16" s="45">
        <f t="shared" si="81"/>
        <v>8.7752371628757473</v>
      </c>
      <c r="S16" s="45">
        <f t="shared" si="81"/>
        <v>13.533871895848014</v>
      </c>
      <c r="T16" s="45">
        <f t="shared" si="81"/>
        <v>18.516979455587446</v>
      </c>
      <c r="U16" s="45">
        <f t="shared" si="81"/>
        <v>23.398012368945853</v>
      </c>
      <c r="V16" s="45">
        <f t="shared" si="81"/>
        <v>27.965520287049991</v>
      </c>
      <c r="W16" s="45">
        <f t="shared" si="81"/>
        <v>32.102475155858876</v>
      </c>
      <c r="X16" s="45">
        <f t="shared" si="82"/>
        <v>35.760603551060164</v>
      </c>
      <c r="Y16" s="45">
        <f t="shared" si="82"/>
        <v>38.937446559502412</v>
      </c>
      <c r="Z16" s="45">
        <f t="shared" si="82"/>
        <v>41.658484556289977</v>
      </c>
      <c r="AA16" s="45">
        <f t="shared" si="82"/>
        <v>43.964312347032511</v>
      </c>
      <c r="AB16" s="45">
        <f t="shared" si="82"/>
        <v>45.902000451221603</v>
      </c>
      <c r="AC16" s="45">
        <f t="shared" si="82"/>
        <v>47.519614434850602</v>
      </c>
      <c r="AD16" s="45">
        <f t="shared" si="82"/>
        <v>48.862975297082386</v>
      </c>
      <c r="AE16" s="45">
        <f t="shared" si="82"/>
        <v>49.973936157600335</v>
      </c>
      <c r="AF16" s="45">
        <f t="shared" si="82"/>
        <v>50.88964069448874</v>
      </c>
      <c r="AG16" s="45">
        <f t="shared" si="82"/>
        <v>51.642387277262181</v>
      </c>
      <c r="AH16" s="45">
        <f t="shared" si="83"/>
        <v>52.259843943563773</v>
      </c>
      <c r="AI16" s="45">
        <f t="shared" si="83"/>
        <v>52.765447271151373</v>
      </c>
      <c r="AJ16" s="45">
        <f t="shared" si="83"/>
        <v>53.178879596371978</v>
      </c>
      <c r="AK16" s="45">
        <f t="shared" si="83"/>
        <v>53.516560648268424</v>
      </c>
      <c r="AL16" s="45">
        <f t="shared" si="83"/>
        <v>53.792117125801582</v>
      </c>
      <c r="AM16" s="45">
        <f t="shared" si="83"/>
        <v>54.016811373150468</v>
      </c>
      <c r="AN16" s="45">
        <f t="shared" si="83"/>
        <v>54.199921275875468</v>
      </c>
      <c r="AO16" s="45">
        <f t="shared" si="83"/>
        <v>54.349070054983699</v>
      </c>
      <c r="AP16" s="53">
        <f t="shared" si="83"/>
        <v>54.470508327980063</v>
      </c>
      <c r="AR16" s="60">
        <f t="shared" si="49"/>
        <v>0</v>
      </c>
      <c r="AS16" s="45">
        <f t="shared" si="135"/>
        <v>0.25799986770156341</v>
      </c>
      <c r="AT16" s="45">
        <f t="shared" si="136"/>
        <v>1.7312178753020611</v>
      </c>
      <c r="AU16" s="45">
        <f t="shared" si="137"/>
        <v>4.6796166798790217</v>
      </c>
      <c r="AV16" s="45">
        <f t="shared" si="84"/>
        <v>8.7752371628757473</v>
      </c>
      <c r="AW16" s="45">
        <f t="shared" si="85"/>
        <v>13.533871895848014</v>
      </c>
      <c r="AX16" s="45">
        <f t="shared" si="86"/>
        <v>18.516979455587446</v>
      </c>
      <c r="AY16" s="45">
        <f t="shared" si="87"/>
        <v>23.398012368945853</v>
      </c>
      <c r="AZ16" s="45">
        <f t="shared" si="88"/>
        <v>27.965520287049991</v>
      </c>
      <c r="BA16" s="45">
        <f t="shared" si="89"/>
        <v>32.102475155858876</v>
      </c>
      <c r="BB16" s="45">
        <f t="shared" si="90"/>
        <v>35.760603551060164</v>
      </c>
      <c r="BC16" s="45">
        <f t="shared" si="91"/>
        <v>38.937446559502412</v>
      </c>
      <c r="BD16" s="45">
        <f t="shared" si="92"/>
        <v>41.658484556289977</v>
      </c>
      <c r="BE16" s="45">
        <f t="shared" si="93"/>
        <v>43.964312347032511</v>
      </c>
      <c r="BF16" s="45">
        <f t="shared" si="94"/>
        <v>45.902000451221603</v>
      </c>
      <c r="BG16" s="45">
        <f t="shared" si="95"/>
        <v>47.519614434850602</v>
      </c>
      <c r="BH16" s="45">
        <f t="shared" si="96"/>
        <v>48.862975297082386</v>
      </c>
      <c r="BI16" s="45">
        <f t="shared" si="97"/>
        <v>49.973936157600335</v>
      </c>
      <c r="BJ16" s="45">
        <f t="shared" si="98"/>
        <v>50.88964069448874</v>
      </c>
      <c r="BK16" s="45">
        <f t="shared" si="99"/>
        <v>51.642387277262181</v>
      </c>
      <c r="BL16" s="45">
        <f t="shared" si="100"/>
        <v>52.259843943563773</v>
      </c>
      <c r="BM16" s="45">
        <f t="shared" si="101"/>
        <v>52.765447271151373</v>
      </c>
      <c r="BN16" s="45">
        <f t="shared" si="102"/>
        <v>53.178879596371978</v>
      </c>
      <c r="BO16" s="45">
        <f t="shared" si="103"/>
        <v>53.516560648268424</v>
      </c>
      <c r="BP16" s="45">
        <f t="shared" si="104"/>
        <v>53.792117125801582</v>
      </c>
      <c r="BQ16" s="45">
        <f t="shared" si="105"/>
        <v>54.016811373150468</v>
      </c>
      <c r="BR16" s="45">
        <f t="shared" si="106"/>
        <v>54.199921275875468</v>
      </c>
      <c r="BS16" s="45">
        <f t="shared" si="107"/>
        <v>54.349070054983699</v>
      </c>
      <c r="BT16" s="53">
        <f t="shared" si="108"/>
        <v>54.470508327980063</v>
      </c>
      <c r="BW16" s="60" t="s">
        <v>14</v>
      </c>
      <c r="BX16" s="45"/>
      <c r="BY16" s="45">
        <f>12*(1-EXP(-0.0166*L16))</f>
        <v>4.8271242880499239</v>
      </c>
      <c r="BZ16" s="45">
        <f>20*(1-EXP(-0.021*L16))</f>
        <v>9.5695201615968486</v>
      </c>
      <c r="CA16" s="45">
        <f t="shared" si="138"/>
        <v>14.396644449646772</v>
      </c>
      <c r="CB16" s="45"/>
      <c r="CC16" s="45"/>
      <c r="CD16" s="45"/>
      <c r="CE16" s="45"/>
      <c r="CF16" s="45"/>
      <c r="CG16" s="45"/>
      <c r="CI16" s="60"/>
      <c r="CJ16" s="45"/>
      <c r="CK16" s="45"/>
      <c r="CL16" s="45"/>
      <c r="CM16" s="45"/>
      <c r="CN16" s="45"/>
      <c r="CO16" s="45"/>
      <c r="CP16" s="45"/>
      <c r="CQ16" s="45"/>
      <c r="CR16" s="45"/>
      <c r="CS16" s="45"/>
      <c r="CT16" s="45"/>
      <c r="CU16" s="45"/>
      <c r="CV16" s="45"/>
      <c r="CW16" s="45"/>
      <c r="CX16" s="45"/>
      <c r="CY16" s="45"/>
      <c r="CZ16" s="45"/>
      <c r="DA16" s="45"/>
      <c r="DB16" s="45"/>
      <c r="DC16" s="45"/>
      <c r="DD16" s="45"/>
      <c r="DE16" s="45"/>
      <c r="DF16" s="45"/>
      <c r="DG16" s="45"/>
      <c r="DH16" s="45"/>
      <c r="DI16" s="45"/>
      <c r="DJ16" s="45"/>
      <c r="DK16" s="45"/>
      <c r="DL16" s="45"/>
      <c r="DM16" s="45">
        <f t="shared" si="109"/>
        <v>0</v>
      </c>
      <c r="DN16" s="45">
        <f t="shared" si="6"/>
        <v>0</v>
      </c>
      <c r="DO16" s="45">
        <f t="shared" si="6"/>
        <v>0</v>
      </c>
      <c r="DP16" s="45">
        <f t="shared" si="6"/>
        <v>0</v>
      </c>
      <c r="DQ16" s="45">
        <f t="shared" si="6"/>
        <v>0</v>
      </c>
      <c r="DR16" s="45">
        <f t="shared" si="6"/>
        <v>0</v>
      </c>
      <c r="DS16" s="45">
        <f t="shared" si="6"/>
        <v>0</v>
      </c>
      <c r="DT16" s="45">
        <f t="shared" si="6"/>
        <v>0</v>
      </c>
      <c r="DU16" s="45">
        <f t="shared" si="6"/>
        <v>0</v>
      </c>
      <c r="DV16" s="45">
        <f t="shared" si="6"/>
        <v>0</v>
      </c>
      <c r="DW16" s="45">
        <f t="shared" si="6"/>
        <v>0</v>
      </c>
      <c r="DX16" s="45">
        <f t="shared" si="7"/>
        <v>0</v>
      </c>
      <c r="DY16" s="45">
        <f t="shared" si="8"/>
        <v>0</v>
      </c>
      <c r="DZ16" s="45">
        <f t="shared" si="9"/>
        <v>0</v>
      </c>
      <c r="EA16" s="45">
        <f t="shared" si="10"/>
        <v>0</v>
      </c>
      <c r="EB16" s="45">
        <f t="shared" si="11"/>
        <v>0</v>
      </c>
      <c r="EC16" s="45">
        <f t="shared" si="12"/>
        <v>0</v>
      </c>
      <c r="ED16" s="45">
        <f t="shared" si="13"/>
        <v>0</v>
      </c>
      <c r="EE16" s="45">
        <f t="shared" si="14"/>
        <v>0</v>
      </c>
      <c r="EF16" s="45">
        <f t="shared" si="15"/>
        <v>0</v>
      </c>
      <c r="EG16" s="45">
        <f t="shared" si="16"/>
        <v>0</v>
      </c>
      <c r="EH16" s="45">
        <f t="shared" si="17"/>
        <v>0</v>
      </c>
      <c r="EI16" s="45">
        <f t="shared" si="18"/>
        <v>0</v>
      </c>
      <c r="EJ16" s="45">
        <f t="shared" si="19"/>
        <v>0</v>
      </c>
      <c r="EK16" s="45">
        <f t="shared" si="20"/>
        <v>0</v>
      </c>
      <c r="EL16" s="45">
        <f t="shared" si="21"/>
        <v>0</v>
      </c>
      <c r="EM16" s="45">
        <f t="shared" si="22"/>
        <v>0</v>
      </c>
      <c r="EN16" s="45">
        <f t="shared" si="23"/>
        <v>0</v>
      </c>
      <c r="EO16" s="45">
        <f t="shared" si="24"/>
        <v>0</v>
      </c>
      <c r="EP16" s="45"/>
      <c r="EQ16" s="45">
        <f t="shared" si="53"/>
        <v>14.396644449646772</v>
      </c>
      <c r="ER16" s="45">
        <f t="shared" si="25"/>
        <v>14.396644449646772</v>
      </c>
      <c r="ES16" s="45">
        <f t="shared" si="25"/>
        <v>14.396644449646772</v>
      </c>
      <c r="ET16" s="45">
        <f t="shared" si="25"/>
        <v>14.396644449646772</v>
      </c>
      <c r="EU16" s="45">
        <f t="shared" si="25"/>
        <v>14.396644449646772</v>
      </c>
      <c r="EV16" s="45">
        <f t="shared" si="25"/>
        <v>14.396644449646772</v>
      </c>
      <c r="EW16" s="45">
        <f t="shared" si="25"/>
        <v>14.396644449646772</v>
      </c>
      <c r="EX16" s="45">
        <f t="shared" si="25"/>
        <v>14.396644449646772</v>
      </c>
      <c r="EY16" s="45">
        <f t="shared" si="25"/>
        <v>14.396644449646772</v>
      </c>
      <c r="EZ16" s="45">
        <f t="shared" si="25"/>
        <v>14.396644449646772</v>
      </c>
      <c r="FA16" s="45">
        <f t="shared" si="25"/>
        <v>14.396644449646772</v>
      </c>
      <c r="FB16" s="45">
        <f t="shared" si="26"/>
        <v>14.396644449646772</v>
      </c>
      <c r="FC16" s="45">
        <f t="shared" si="27"/>
        <v>14.396644449646772</v>
      </c>
      <c r="FD16" s="45">
        <f t="shared" si="28"/>
        <v>14.396644449646772</v>
      </c>
      <c r="FE16" s="45">
        <f t="shared" si="29"/>
        <v>14.396644449646772</v>
      </c>
      <c r="FF16" s="45">
        <f t="shared" si="30"/>
        <v>14.396644449646772</v>
      </c>
      <c r="FG16" s="45">
        <f t="shared" si="31"/>
        <v>14.396644449646772</v>
      </c>
      <c r="FH16" s="45">
        <f t="shared" si="32"/>
        <v>14.396644449646772</v>
      </c>
      <c r="FI16" s="45">
        <f t="shared" si="33"/>
        <v>14.396644449646772</v>
      </c>
      <c r="FJ16" s="45">
        <f t="shared" si="34"/>
        <v>14.396644449646772</v>
      </c>
      <c r="FK16" s="45">
        <f t="shared" si="35"/>
        <v>14.396644449646772</v>
      </c>
      <c r="FL16" s="45">
        <f t="shared" si="36"/>
        <v>14.396644449646772</v>
      </c>
      <c r="FM16" s="45">
        <f t="shared" si="37"/>
        <v>14.396644449646772</v>
      </c>
      <c r="FN16" s="45">
        <f t="shared" si="38"/>
        <v>14.396644449646772</v>
      </c>
      <c r="FO16" s="45">
        <f t="shared" si="39"/>
        <v>14.396644449646772</v>
      </c>
      <c r="FP16" s="45">
        <f t="shared" si="40"/>
        <v>14.396644449646772</v>
      </c>
      <c r="FQ16" s="45">
        <f t="shared" si="41"/>
        <v>14.396644449646772</v>
      </c>
      <c r="FR16" s="45">
        <f t="shared" si="42"/>
        <v>14.396644449646772</v>
      </c>
      <c r="FS16" s="45">
        <f t="shared" si="43"/>
        <v>14.396644449646772</v>
      </c>
      <c r="FT16" s="45"/>
      <c r="FU16" s="45">
        <f t="shared" si="54"/>
        <v>0</v>
      </c>
      <c r="FV16" s="45">
        <f t="shared" si="139"/>
        <v>1114.2997090065942</v>
      </c>
      <c r="FW16" s="45">
        <f t="shared" si="140"/>
        <v>7477.118464679008</v>
      </c>
      <c r="FX16" s="45">
        <f t="shared" si="141"/>
        <v>20211.233250256431</v>
      </c>
      <c r="FY16" s="45">
        <f t="shared" si="110"/>
        <v>37900.19081857476</v>
      </c>
      <c r="FZ16" s="45">
        <f t="shared" si="111"/>
        <v>58452.702513477219</v>
      </c>
      <c r="GA16" s="45">
        <f t="shared" si="112"/>
        <v>79974.710851051888</v>
      </c>
      <c r="GB16" s="45">
        <f t="shared" si="113"/>
        <v>101055.85947124525</v>
      </c>
      <c r="GC16" s="45">
        <f t="shared" si="114"/>
        <v>120782.89572661273</v>
      </c>
      <c r="GD16" s="45">
        <f t="shared" si="115"/>
        <v>138650.37623175571</v>
      </c>
      <c r="GE16" s="45">
        <f t="shared" si="116"/>
        <v>154449.80838881669</v>
      </c>
      <c r="GF16" s="45">
        <f t="shared" si="117"/>
        <v>168170.57216828346</v>
      </c>
      <c r="GG16" s="45">
        <f t="shared" si="118"/>
        <v>179922.71714040235</v>
      </c>
      <c r="GH16" s="45">
        <f t="shared" si="119"/>
        <v>189881.57200003279</v>
      </c>
      <c r="GI16" s="45">
        <f t="shared" si="120"/>
        <v>198250.43400712893</v>
      </c>
      <c r="GJ16" s="45">
        <f t="shared" si="121"/>
        <v>205236.89802085396</v>
      </c>
      <c r="GK16" s="45">
        <f t="shared" si="122"/>
        <v>211038.86463119052</v>
      </c>
      <c r="GL16" s="45">
        <f t="shared" si="123"/>
        <v>215837.09718309567</v>
      </c>
      <c r="GM16" s="45">
        <f t="shared" si="124"/>
        <v>219792.01897464893</v>
      </c>
      <c r="GN16" s="45">
        <f t="shared" si="125"/>
        <v>223043.12644851167</v>
      </c>
      <c r="GO16" s="45">
        <f t="shared" si="126"/>
        <v>225709.91767485414</v>
      </c>
      <c r="GP16" s="45">
        <f t="shared" si="127"/>
        <v>227893.61507680523</v>
      </c>
      <c r="GQ16" s="45">
        <f t="shared" si="128"/>
        <v>229679.22653386276</v>
      </c>
      <c r="GR16" s="45">
        <f t="shared" si="129"/>
        <v>231137.66874632353</v>
      </c>
      <c r="GS16" s="45">
        <f t="shared" si="130"/>
        <v>232327.79533617612</v>
      </c>
      <c r="GT16" s="45">
        <f t="shared" si="131"/>
        <v>233298.24829286497</v>
      </c>
      <c r="GU16" s="45">
        <f t="shared" si="132"/>
        <v>234089.09874228734</v>
      </c>
      <c r="GV16" s="45">
        <f t="shared" si="133"/>
        <v>234733.27132516337</v>
      </c>
      <c r="GW16" s="45">
        <f t="shared" si="134"/>
        <v>235257.76241683573</v>
      </c>
    </row>
    <row r="17" spans="1:205" x14ac:dyDescent="0.25">
      <c r="A17" s="24">
        <v>13</v>
      </c>
      <c r="B17" s="22" t="str">
        <f t="shared" si="47"/>
        <v/>
      </c>
      <c r="C17" s="3"/>
      <c r="D17" s="46" t="s">
        <v>21</v>
      </c>
      <c r="E17" s="46">
        <v>190</v>
      </c>
      <c r="F17" s="46">
        <v>3.1E-2</v>
      </c>
      <c r="G17" s="46">
        <v>1.4</v>
      </c>
      <c r="H17" s="46">
        <f t="shared" ref="H17:H22" si="142">$C$6</f>
        <v>75</v>
      </c>
      <c r="I17" s="46">
        <f>IF(H17&lt;58.8, 0.005*(EXP(0.061*H17)-1), 0.176+0.02*(H17-58.8))</f>
        <v>0.5</v>
      </c>
      <c r="J17" s="46"/>
      <c r="K17" s="46"/>
      <c r="L17" s="46"/>
      <c r="M17" s="46"/>
      <c r="N17" s="46">
        <f t="shared" ref="N17:W18" si="143">$I17*($E17*(1-EXP(-$F17*N$4))^$G17)</f>
        <v>0</v>
      </c>
      <c r="O17" s="46">
        <f t="shared" si="143"/>
        <v>2.5080585278886214</v>
      </c>
      <c r="P17" s="46">
        <f t="shared" si="143"/>
        <v>6.2758933572209417</v>
      </c>
      <c r="Q17" s="46">
        <f t="shared" si="143"/>
        <v>10.505171692810524</v>
      </c>
      <c r="R17" s="46">
        <f t="shared" si="143"/>
        <v>14.921782651878358</v>
      </c>
      <c r="S17" s="46">
        <f t="shared" si="143"/>
        <v>19.377640884579304</v>
      </c>
      <c r="T17" s="46">
        <f t="shared" si="143"/>
        <v>23.782793196347377</v>
      </c>
      <c r="U17" s="46">
        <f t="shared" si="143"/>
        <v>28.080033599586226</v>
      </c>
      <c r="V17" s="46">
        <f t="shared" si="143"/>
        <v>32.232611171328649</v>
      </c>
      <c r="W17" s="46">
        <f t="shared" si="143"/>
        <v>36.21735323494908</v>
      </c>
      <c r="X17" s="46">
        <f t="shared" ref="X17:AG18" si="144">$I17*($E17*(1-EXP(-$F17*X$4))^$G17)</f>
        <v>40.020446617789823</v>
      </c>
      <c r="Y17" s="46">
        <f t="shared" si="144"/>
        <v>43.634681391991549</v>
      </c>
      <c r="Z17" s="46">
        <f t="shared" si="144"/>
        <v>47.057567746907615</v>
      </c>
      <c r="AA17" s="46">
        <f t="shared" si="144"/>
        <v>50.290006879099423</v>
      </c>
      <c r="AB17" s="46">
        <f t="shared" si="144"/>
        <v>53.335330219338417</v>
      </c>
      <c r="AC17" s="46">
        <f t="shared" si="144"/>
        <v>56.198592639376265</v>
      </c>
      <c r="AD17" s="46">
        <f t="shared" si="144"/>
        <v>58.886045906359776</v>
      </c>
      <c r="AE17" s="46">
        <f t="shared" si="144"/>
        <v>61.404743030083594</v>
      </c>
      <c r="AF17" s="46">
        <f t="shared" si="144"/>
        <v>63.762239425820667</v>
      </c>
      <c r="AG17" s="46">
        <f t="shared" si="144"/>
        <v>65.966366748260398</v>
      </c>
      <c r="AH17" s="46">
        <f t="shared" ref="AH17:AP18" si="145">$I17*($E17*(1-EXP(-$F17*AH$4))^$G17)</f>
        <v>68.025061915470232</v>
      </c>
      <c r="AI17" s="46">
        <f t="shared" si="145"/>
        <v>69.946238433874456</v>
      </c>
      <c r="AJ17" s="46">
        <f t="shared" si="145"/>
        <v>71.737690374313928</v>
      </c>
      <c r="AK17" s="46">
        <f t="shared" si="145"/>
        <v>73.407021680484391</v>
      </c>
      <c r="AL17" s="46">
        <f t="shared" si="145"/>
        <v>74.961595198552175</v>
      </c>
      <c r="AM17" s="46">
        <f t="shared" si="145"/>
        <v>76.408497086627534</v>
      </c>
      <c r="AN17" s="46">
        <f t="shared" si="145"/>
        <v>77.754513219835928</v>
      </c>
      <c r="AO17" s="46">
        <f t="shared" si="145"/>
        <v>79.006114936435409</v>
      </c>
      <c r="AP17" s="17">
        <f t="shared" si="145"/>
        <v>80.1694520324303</v>
      </c>
      <c r="AR17" s="61">
        <f t="shared" ref="AR17:BA18" si="146">$I17*($E17*(1-EXP(-$F17*AR$4))^$G17)</f>
        <v>0</v>
      </c>
      <c r="AS17" s="46">
        <f t="shared" si="146"/>
        <v>2.5080585278886214</v>
      </c>
      <c r="AT17" s="46">
        <f t="shared" si="146"/>
        <v>6.2758933572209417</v>
      </c>
      <c r="AU17" s="46">
        <f t="shared" si="146"/>
        <v>10.505171692810524</v>
      </c>
      <c r="AV17" s="46">
        <f t="shared" si="146"/>
        <v>14.921782651878358</v>
      </c>
      <c r="AW17" s="46">
        <f t="shared" si="146"/>
        <v>19.377640884579304</v>
      </c>
      <c r="AX17" s="46">
        <f t="shared" si="146"/>
        <v>23.782793196347377</v>
      </c>
      <c r="AY17" s="46">
        <f t="shared" si="146"/>
        <v>28.080033599586226</v>
      </c>
      <c r="AZ17" s="46">
        <f t="shared" si="146"/>
        <v>32.232611171328649</v>
      </c>
      <c r="BA17" s="46">
        <f t="shared" si="146"/>
        <v>36.21735323494908</v>
      </c>
      <c r="BB17" s="46">
        <f t="shared" ref="BB17:BK18" si="147">$I17*($E17*(1-EXP(-$F17*BB$4))^$G17)</f>
        <v>40.020446617789823</v>
      </c>
      <c r="BC17" s="46">
        <f t="shared" si="147"/>
        <v>43.634681391991549</v>
      </c>
      <c r="BD17" s="46">
        <f t="shared" si="147"/>
        <v>47.057567746907615</v>
      </c>
      <c r="BE17" s="46">
        <f t="shared" si="147"/>
        <v>50.290006879099423</v>
      </c>
      <c r="BF17" s="46">
        <f t="shared" si="147"/>
        <v>53.335330219338417</v>
      </c>
      <c r="BG17" s="46">
        <f t="shared" si="147"/>
        <v>56.198592639376265</v>
      </c>
      <c r="BH17" s="46">
        <f t="shared" si="147"/>
        <v>58.886045906359776</v>
      </c>
      <c r="BI17" s="46">
        <f t="shared" si="147"/>
        <v>61.404743030083594</v>
      </c>
      <c r="BJ17" s="46">
        <f t="shared" si="147"/>
        <v>63.762239425820667</v>
      </c>
      <c r="BK17" s="46">
        <f t="shared" si="147"/>
        <v>65.966366748260398</v>
      </c>
      <c r="BL17" s="46">
        <f t="shared" ref="BL17:BT18" si="148">$I17*($E17*(1-EXP(-$F17*BL$4))^$G17)</f>
        <v>68.025061915470232</v>
      </c>
      <c r="BM17" s="46">
        <f t="shared" si="148"/>
        <v>69.946238433874456</v>
      </c>
      <c r="BN17" s="46">
        <f t="shared" si="148"/>
        <v>71.737690374313928</v>
      </c>
      <c r="BO17" s="46">
        <f t="shared" si="148"/>
        <v>73.407021680484391</v>
      </c>
      <c r="BP17" s="46">
        <f t="shared" si="148"/>
        <v>74.961595198552175</v>
      </c>
      <c r="BQ17" s="46">
        <f t="shared" si="148"/>
        <v>76.408497086627534</v>
      </c>
      <c r="BR17" s="46">
        <f t="shared" si="148"/>
        <v>77.754513219835928</v>
      </c>
      <c r="BS17" s="46">
        <f t="shared" si="148"/>
        <v>79.006114936435409</v>
      </c>
      <c r="BT17" s="17">
        <f t="shared" si="148"/>
        <v>80.1694520324303</v>
      </c>
      <c r="BW17" s="61" t="s">
        <v>21</v>
      </c>
      <c r="BX17" s="46"/>
      <c r="BY17" s="46"/>
      <c r="BZ17" s="46"/>
      <c r="CA17" s="46">
        <f>CE1/10</f>
        <v>0.35</v>
      </c>
      <c r="CB17" s="46"/>
      <c r="CC17" s="46"/>
      <c r="CD17" s="46"/>
      <c r="CE17" s="46"/>
      <c r="CF17" s="46"/>
      <c r="CG17" s="46"/>
      <c r="CI17" s="61"/>
      <c r="CJ17" s="46"/>
      <c r="CK17" s="46"/>
      <c r="CL17" s="46"/>
      <c r="CM17" s="46"/>
      <c r="CN17" s="46"/>
      <c r="CO17" s="46"/>
      <c r="CP17" s="46"/>
      <c r="CQ17" s="46"/>
      <c r="CR17" s="46"/>
      <c r="CS17" s="46"/>
      <c r="CT17" s="46"/>
      <c r="CU17" s="46"/>
      <c r="CV17" s="46"/>
      <c r="CW17" s="46"/>
      <c r="CX17" s="46"/>
      <c r="CY17" s="46"/>
      <c r="CZ17" s="46"/>
      <c r="DA17" s="46"/>
      <c r="DB17" s="46"/>
      <c r="DC17" s="46"/>
      <c r="DD17" s="46"/>
      <c r="DE17" s="46"/>
      <c r="DF17" s="46"/>
      <c r="DG17" s="46"/>
      <c r="DH17" s="46"/>
      <c r="DI17" s="46"/>
      <c r="DJ17" s="46"/>
      <c r="DK17" s="46"/>
      <c r="DL17" s="46"/>
      <c r="DM17" s="46">
        <f t="shared" si="109"/>
        <v>0</v>
      </c>
      <c r="DN17" s="46">
        <f t="shared" si="6"/>
        <v>0</v>
      </c>
      <c r="DO17" s="46">
        <f t="shared" si="6"/>
        <v>0</v>
      </c>
      <c r="DP17" s="46">
        <f t="shared" si="6"/>
        <v>0</v>
      </c>
      <c r="DQ17" s="46">
        <f t="shared" si="6"/>
        <v>0</v>
      </c>
      <c r="DR17" s="46">
        <f t="shared" si="6"/>
        <v>0</v>
      </c>
      <c r="DS17" s="46">
        <f t="shared" si="6"/>
        <v>0</v>
      </c>
      <c r="DT17" s="46">
        <f t="shared" si="6"/>
        <v>0</v>
      </c>
      <c r="DU17" s="46">
        <f t="shared" si="6"/>
        <v>0</v>
      </c>
      <c r="DV17" s="46">
        <f t="shared" si="6"/>
        <v>0</v>
      </c>
      <c r="DW17" s="46">
        <f t="shared" si="6"/>
        <v>0</v>
      </c>
      <c r="DX17" s="46">
        <f t="shared" si="7"/>
        <v>0</v>
      </c>
      <c r="DY17" s="46">
        <f t="shared" si="8"/>
        <v>0</v>
      </c>
      <c r="DZ17" s="46">
        <f t="shared" si="9"/>
        <v>0</v>
      </c>
      <c r="EA17" s="46">
        <f t="shared" si="10"/>
        <v>0</v>
      </c>
      <c r="EB17" s="46">
        <f t="shared" si="11"/>
        <v>0</v>
      </c>
      <c r="EC17" s="46">
        <f t="shared" si="12"/>
        <v>0</v>
      </c>
      <c r="ED17" s="46">
        <f t="shared" si="13"/>
        <v>0</v>
      </c>
      <c r="EE17" s="46">
        <f t="shared" si="14"/>
        <v>0</v>
      </c>
      <c r="EF17" s="46">
        <f t="shared" si="15"/>
        <v>0</v>
      </c>
      <c r="EG17" s="46">
        <f t="shared" si="16"/>
        <v>0</v>
      </c>
      <c r="EH17" s="46">
        <f t="shared" si="17"/>
        <v>0</v>
      </c>
      <c r="EI17" s="46">
        <f t="shared" si="18"/>
        <v>0</v>
      </c>
      <c r="EJ17" s="46">
        <f t="shared" si="19"/>
        <v>0</v>
      </c>
      <c r="EK17" s="46">
        <f t="shared" si="20"/>
        <v>0</v>
      </c>
      <c r="EL17" s="46">
        <f t="shared" si="21"/>
        <v>0</v>
      </c>
      <c r="EM17" s="46">
        <f t="shared" si="22"/>
        <v>0</v>
      </c>
      <c r="EN17" s="46">
        <f t="shared" si="23"/>
        <v>0</v>
      </c>
      <c r="EO17" s="46">
        <f t="shared" si="24"/>
        <v>0</v>
      </c>
      <c r="EP17" s="46"/>
      <c r="EQ17" s="46">
        <f t="shared" si="53"/>
        <v>0.35</v>
      </c>
      <c r="ER17" s="46">
        <f t="shared" si="25"/>
        <v>0.35</v>
      </c>
      <c r="ES17" s="46">
        <f t="shared" si="25"/>
        <v>0.35</v>
      </c>
      <c r="ET17" s="46">
        <f t="shared" si="25"/>
        <v>0.35</v>
      </c>
      <c r="EU17" s="46">
        <f t="shared" si="25"/>
        <v>0.35</v>
      </c>
      <c r="EV17" s="46">
        <f t="shared" si="25"/>
        <v>0.35</v>
      </c>
      <c r="EW17" s="46">
        <f t="shared" si="25"/>
        <v>0.35</v>
      </c>
      <c r="EX17" s="46">
        <f t="shared" si="25"/>
        <v>0.35</v>
      </c>
      <c r="EY17" s="46">
        <f t="shared" si="25"/>
        <v>0.35</v>
      </c>
      <c r="EZ17" s="46">
        <f t="shared" si="25"/>
        <v>0.35</v>
      </c>
      <c r="FA17" s="46">
        <f t="shared" si="25"/>
        <v>0.35</v>
      </c>
      <c r="FB17" s="46">
        <f t="shared" si="26"/>
        <v>0.35</v>
      </c>
      <c r="FC17" s="46">
        <f t="shared" si="27"/>
        <v>0.35</v>
      </c>
      <c r="FD17" s="46">
        <f t="shared" si="28"/>
        <v>0.35</v>
      </c>
      <c r="FE17" s="46">
        <f t="shared" si="29"/>
        <v>0.35</v>
      </c>
      <c r="FF17" s="46">
        <f t="shared" si="30"/>
        <v>0.35</v>
      </c>
      <c r="FG17" s="46">
        <f t="shared" si="31"/>
        <v>0.35</v>
      </c>
      <c r="FH17" s="46">
        <f t="shared" si="32"/>
        <v>0.35</v>
      </c>
      <c r="FI17" s="46">
        <f t="shared" si="33"/>
        <v>0.35</v>
      </c>
      <c r="FJ17" s="46">
        <f t="shared" si="34"/>
        <v>0.35</v>
      </c>
      <c r="FK17" s="46">
        <f t="shared" si="35"/>
        <v>0.35</v>
      </c>
      <c r="FL17" s="46">
        <f t="shared" si="36"/>
        <v>0.35</v>
      </c>
      <c r="FM17" s="46">
        <f t="shared" si="37"/>
        <v>0.35</v>
      </c>
      <c r="FN17" s="46">
        <f t="shared" si="38"/>
        <v>0.35</v>
      </c>
      <c r="FO17" s="46">
        <f t="shared" si="39"/>
        <v>0.35</v>
      </c>
      <c r="FP17" s="46">
        <f t="shared" si="40"/>
        <v>0.35</v>
      </c>
      <c r="FQ17" s="46">
        <f t="shared" si="41"/>
        <v>0.35</v>
      </c>
      <c r="FR17" s="46">
        <f t="shared" si="42"/>
        <v>0.35</v>
      </c>
      <c r="FS17" s="46">
        <f t="shared" si="43"/>
        <v>0.35</v>
      </c>
      <c r="FT17" s="46"/>
      <c r="FU17" s="46">
        <f t="shared" si="54"/>
        <v>0</v>
      </c>
      <c r="FV17" s="46">
        <f t="shared" si="139"/>
        <v>263.34614542830525</v>
      </c>
      <c r="FW17" s="46">
        <f t="shared" si="140"/>
        <v>658.96880250819891</v>
      </c>
      <c r="FX17" s="46">
        <f t="shared" si="141"/>
        <v>1103.0430277451051</v>
      </c>
      <c r="FY17" s="46">
        <f t="shared" si="110"/>
        <v>1566.7871784472275</v>
      </c>
      <c r="FZ17" s="46">
        <f t="shared" si="111"/>
        <v>2034.652292880827</v>
      </c>
      <c r="GA17" s="46">
        <f t="shared" si="112"/>
        <v>2497.1932856164744</v>
      </c>
      <c r="GB17" s="46">
        <f t="shared" si="113"/>
        <v>2948.4035279565537</v>
      </c>
      <c r="GC17" s="46">
        <f t="shared" si="114"/>
        <v>3384.4241729895084</v>
      </c>
      <c r="GD17" s="46">
        <f t="shared" si="115"/>
        <v>3802.8220896696535</v>
      </c>
      <c r="GE17" s="46">
        <f t="shared" si="116"/>
        <v>4202.1468948679312</v>
      </c>
      <c r="GF17" s="46">
        <f t="shared" si="117"/>
        <v>4581.6415461591123</v>
      </c>
      <c r="GG17" s="46">
        <f t="shared" si="118"/>
        <v>4941.0446134252998</v>
      </c>
      <c r="GH17" s="46">
        <f t="shared" si="119"/>
        <v>5280.4507223054397</v>
      </c>
      <c r="GI17" s="46">
        <f t="shared" si="120"/>
        <v>5600.2096730305338</v>
      </c>
      <c r="GJ17" s="46">
        <f t="shared" si="121"/>
        <v>5900.8522271345082</v>
      </c>
      <c r="GK17" s="46">
        <f t="shared" si="122"/>
        <v>6183.0348201677762</v>
      </c>
      <c r="GL17" s="46">
        <f t="shared" si="123"/>
        <v>6447.4980181587771</v>
      </c>
      <c r="GM17" s="46">
        <f t="shared" si="124"/>
        <v>6695.0351397111699</v>
      </c>
      <c r="GN17" s="46">
        <f t="shared" si="125"/>
        <v>6926.4685085673418</v>
      </c>
      <c r="GO17" s="46">
        <f t="shared" si="126"/>
        <v>7142.6315011243742</v>
      </c>
      <c r="GP17" s="46">
        <f t="shared" si="127"/>
        <v>7344.3550355568177</v>
      </c>
      <c r="GQ17" s="46">
        <f t="shared" si="128"/>
        <v>7532.4574893029621</v>
      </c>
      <c r="GR17" s="46">
        <f t="shared" si="129"/>
        <v>7707.7372764508609</v>
      </c>
      <c r="GS17" s="46">
        <f t="shared" si="130"/>
        <v>7870.9674958479782</v>
      </c>
      <c r="GT17" s="46">
        <f t="shared" si="131"/>
        <v>8022.8921940958908</v>
      </c>
      <c r="GU17" s="46">
        <f t="shared" si="132"/>
        <v>8164.2238880827726</v>
      </c>
      <c r="GV17" s="46">
        <f t="shared" si="133"/>
        <v>8295.6420683257184</v>
      </c>
      <c r="GW17" s="46">
        <f t="shared" si="134"/>
        <v>8417.7924634051815</v>
      </c>
    </row>
    <row r="18" spans="1:205" x14ac:dyDescent="0.25">
      <c r="A18" s="24">
        <v>14</v>
      </c>
      <c r="B18" s="22" t="str">
        <f t="shared" si="47"/>
        <v/>
      </c>
      <c r="C18" s="3"/>
      <c r="D18" s="46" t="s">
        <v>22</v>
      </c>
      <c r="E18" s="46">
        <v>250</v>
      </c>
      <c r="F18" s="46">
        <v>3.5000000000000003E-2</v>
      </c>
      <c r="G18" s="46">
        <v>1.7</v>
      </c>
      <c r="H18" s="46">
        <f t="shared" si="142"/>
        <v>75</v>
      </c>
      <c r="I18" s="46">
        <f>IF(H18&lt;58.8, 0.005*(EXP(0.061*H18)-1), 0.176+0.02*(H18-58.8))</f>
        <v>0.5</v>
      </c>
      <c r="J18" s="46"/>
      <c r="K18" s="46"/>
      <c r="L18" s="46"/>
      <c r="M18" s="46"/>
      <c r="N18" s="46">
        <f t="shared" si="143"/>
        <v>0</v>
      </c>
      <c r="O18" s="46">
        <f t="shared" si="143"/>
        <v>1.8461141948427997</v>
      </c>
      <c r="P18" s="46">
        <f t="shared" si="143"/>
        <v>5.5771876066400008</v>
      </c>
      <c r="Q18" s="46">
        <f t="shared" si="143"/>
        <v>10.3429968955114</v>
      </c>
      <c r="R18" s="46">
        <f t="shared" si="143"/>
        <v>15.717651313745996</v>
      </c>
      <c r="S18" s="46">
        <f t="shared" si="143"/>
        <v>21.426351552118923</v>
      </c>
      <c r="T18" s="46">
        <f t="shared" si="143"/>
        <v>27.27950258775434</v>
      </c>
      <c r="U18" s="46">
        <f t="shared" si="143"/>
        <v>33.142914297773075</v>
      </c>
      <c r="V18" s="46">
        <f t="shared" si="143"/>
        <v>38.921003184111221</v>
      </c>
      <c r="W18" s="46">
        <f t="shared" si="143"/>
        <v>44.546136148200226</v>
      </c>
      <c r="X18" s="46">
        <f t="shared" si="144"/>
        <v>49.971371738230026</v>
      </c>
      <c r="Y18" s="46">
        <f t="shared" si="144"/>
        <v>55.165284273171167</v>
      </c>
      <c r="Z18" s="46">
        <f t="shared" si="144"/>
        <v>60.108158565288583</v>
      </c>
      <c r="AA18" s="46">
        <f t="shared" si="144"/>
        <v>64.789133070082244</v>
      </c>
      <c r="AB18" s="46">
        <f t="shared" si="144"/>
        <v>69.204023764755121</v>
      </c>
      <c r="AC18" s="46">
        <f t="shared" si="144"/>
        <v>73.353649991411558</v>
      </c>
      <c r="AD18" s="46">
        <f t="shared" si="144"/>
        <v>77.242537999256044</v>
      </c>
      <c r="AE18" s="46">
        <f t="shared" si="144"/>
        <v>80.877913045843599</v>
      </c>
      <c r="AF18" s="46">
        <f t="shared" si="144"/>
        <v>84.26891451086243</v>
      </c>
      <c r="AG18" s="46">
        <f t="shared" si="144"/>
        <v>87.425984869332225</v>
      </c>
      <c r="AH18" s="46">
        <f t="shared" si="145"/>
        <v>90.360395084012396</v>
      </c>
      <c r="AI18" s="46">
        <f t="shared" si="145"/>
        <v>93.083877540538481</v>
      </c>
      <c r="AJ18" s="46">
        <f t="shared" si="145"/>
        <v>95.608344030427489</v>
      </c>
      <c r="AK18" s="46">
        <f t="shared" si="145"/>
        <v>97.945671118220034</v>
      </c>
      <c r="AL18" s="46">
        <f t="shared" si="145"/>
        <v>100.10753893452076</v>
      </c>
      <c r="AM18" s="46">
        <f t="shared" si="145"/>
        <v>102.10531230983869</v>
      </c>
      <c r="AN18" s="46">
        <f t="shared" si="145"/>
        <v>103.94995541205967</v>
      </c>
      <c r="AO18" s="46">
        <f t="shared" si="145"/>
        <v>105.65197282234514</v>
      </c>
      <c r="AP18" s="17">
        <f t="shared" si="145"/>
        <v>107.22137138970307</v>
      </c>
      <c r="AR18" s="61">
        <f t="shared" si="146"/>
        <v>0</v>
      </c>
      <c r="AS18" s="46">
        <f t="shared" si="146"/>
        <v>1.8461141948427997</v>
      </c>
      <c r="AT18" s="46">
        <f t="shared" si="146"/>
        <v>5.5771876066400008</v>
      </c>
      <c r="AU18" s="46">
        <f t="shared" si="146"/>
        <v>10.3429968955114</v>
      </c>
      <c r="AV18" s="46">
        <f t="shared" si="146"/>
        <v>15.717651313745996</v>
      </c>
      <c r="AW18" s="46">
        <f t="shared" si="146"/>
        <v>21.426351552118923</v>
      </c>
      <c r="AX18" s="46">
        <f t="shared" si="146"/>
        <v>27.27950258775434</v>
      </c>
      <c r="AY18" s="46">
        <f t="shared" si="146"/>
        <v>33.142914297773075</v>
      </c>
      <c r="AZ18" s="46">
        <f t="shared" si="146"/>
        <v>38.921003184111221</v>
      </c>
      <c r="BA18" s="46">
        <f t="shared" si="146"/>
        <v>44.546136148200226</v>
      </c>
      <c r="BB18" s="46">
        <f t="shared" si="147"/>
        <v>49.971371738230026</v>
      </c>
      <c r="BC18" s="46">
        <f t="shared" si="147"/>
        <v>55.165284273171167</v>
      </c>
      <c r="BD18" s="46">
        <f t="shared" si="147"/>
        <v>60.108158565288583</v>
      </c>
      <c r="BE18" s="46">
        <f t="shared" si="147"/>
        <v>64.789133070082244</v>
      </c>
      <c r="BF18" s="46">
        <f t="shared" si="147"/>
        <v>69.204023764755121</v>
      </c>
      <c r="BG18" s="46">
        <f t="shared" si="147"/>
        <v>73.353649991411558</v>
      </c>
      <c r="BH18" s="46">
        <f t="shared" si="147"/>
        <v>77.242537999256044</v>
      </c>
      <c r="BI18" s="46">
        <f t="shared" si="147"/>
        <v>80.877913045843599</v>
      </c>
      <c r="BJ18" s="46">
        <f t="shared" si="147"/>
        <v>84.26891451086243</v>
      </c>
      <c r="BK18" s="46">
        <f t="shared" si="147"/>
        <v>87.425984869332225</v>
      </c>
      <c r="BL18" s="46">
        <f t="shared" si="148"/>
        <v>90.360395084012396</v>
      </c>
      <c r="BM18" s="46">
        <f t="shared" si="148"/>
        <v>93.083877540538481</v>
      </c>
      <c r="BN18" s="46">
        <f t="shared" si="148"/>
        <v>95.608344030427489</v>
      </c>
      <c r="BO18" s="46">
        <f t="shared" si="148"/>
        <v>97.945671118220034</v>
      </c>
      <c r="BP18" s="46">
        <f t="shared" si="148"/>
        <v>100.10753893452076</v>
      </c>
      <c r="BQ18" s="46">
        <f t="shared" si="148"/>
        <v>102.10531230983869</v>
      </c>
      <c r="BR18" s="46">
        <f t="shared" si="148"/>
        <v>103.94995541205967</v>
      </c>
      <c r="BS18" s="46">
        <f t="shared" si="148"/>
        <v>105.65197282234514</v>
      </c>
      <c r="BT18" s="17">
        <f t="shared" si="148"/>
        <v>107.22137138970307</v>
      </c>
      <c r="BW18" s="61" t="s">
        <v>22</v>
      </c>
      <c r="BX18" s="46"/>
      <c r="BY18" s="46"/>
      <c r="BZ18" s="46"/>
      <c r="CA18" s="46">
        <f>CE1/10</f>
        <v>0.35</v>
      </c>
      <c r="CB18" s="46"/>
      <c r="CC18" s="46"/>
      <c r="CD18" s="46"/>
      <c r="CE18" s="46"/>
      <c r="CF18" s="46"/>
      <c r="CG18" s="46"/>
      <c r="CI18" s="61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E18" s="46"/>
      <c r="DF18" s="46"/>
      <c r="DG18" s="46"/>
      <c r="DH18" s="46"/>
      <c r="DI18" s="46"/>
      <c r="DJ18" s="46"/>
      <c r="DK18" s="46"/>
      <c r="DL18" s="46"/>
      <c r="DM18" s="46">
        <f t="shared" si="109"/>
        <v>0</v>
      </c>
      <c r="DN18" s="46">
        <f t="shared" si="6"/>
        <v>0</v>
      </c>
      <c r="DO18" s="46">
        <f t="shared" si="6"/>
        <v>0</v>
      </c>
      <c r="DP18" s="46">
        <f t="shared" si="6"/>
        <v>0</v>
      </c>
      <c r="DQ18" s="46">
        <f t="shared" si="6"/>
        <v>0</v>
      </c>
      <c r="DR18" s="46">
        <f t="shared" si="6"/>
        <v>0</v>
      </c>
      <c r="DS18" s="46">
        <f t="shared" si="6"/>
        <v>0</v>
      </c>
      <c r="DT18" s="46">
        <f t="shared" si="6"/>
        <v>0</v>
      </c>
      <c r="DU18" s="46">
        <f t="shared" si="6"/>
        <v>0</v>
      </c>
      <c r="DV18" s="46">
        <f t="shared" si="6"/>
        <v>0</v>
      </c>
      <c r="DW18" s="46">
        <f t="shared" si="6"/>
        <v>0</v>
      </c>
      <c r="DX18" s="46">
        <f t="shared" si="7"/>
        <v>0</v>
      </c>
      <c r="DY18" s="46">
        <f t="shared" si="8"/>
        <v>0</v>
      </c>
      <c r="DZ18" s="46">
        <f t="shared" si="9"/>
        <v>0</v>
      </c>
      <c r="EA18" s="46">
        <f t="shared" si="10"/>
        <v>0</v>
      </c>
      <c r="EB18" s="46">
        <f t="shared" si="11"/>
        <v>0</v>
      </c>
      <c r="EC18" s="46">
        <f t="shared" si="12"/>
        <v>0</v>
      </c>
      <c r="ED18" s="46">
        <f t="shared" si="13"/>
        <v>0</v>
      </c>
      <c r="EE18" s="46">
        <f t="shared" si="14"/>
        <v>0</v>
      </c>
      <c r="EF18" s="46">
        <f t="shared" si="15"/>
        <v>0</v>
      </c>
      <c r="EG18" s="46">
        <f t="shared" si="16"/>
        <v>0</v>
      </c>
      <c r="EH18" s="46">
        <f t="shared" si="17"/>
        <v>0</v>
      </c>
      <c r="EI18" s="46">
        <f t="shared" si="18"/>
        <v>0</v>
      </c>
      <c r="EJ18" s="46">
        <f t="shared" si="19"/>
        <v>0</v>
      </c>
      <c r="EK18" s="46">
        <f t="shared" si="20"/>
        <v>0</v>
      </c>
      <c r="EL18" s="46">
        <f t="shared" si="21"/>
        <v>0</v>
      </c>
      <c r="EM18" s="46">
        <f t="shared" si="22"/>
        <v>0</v>
      </c>
      <c r="EN18" s="46">
        <f t="shared" si="23"/>
        <v>0</v>
      </c>
      <c r="EO18" s="46">
        <f t="shared" si="24"/>
        <v>0</v>
      </c>
      <c r="EP18" s="46"/>
      <c r="EQ18" s="46">
        <f t="shared" si="53"/>
        <v>0.35</v>
      </c>
      <c r="ER18" s="46">
        <f t="shared" si="25"/>
        <v>0.35</v>
      </c>
      <c r="ES18" s="46">
        <f t="shared" si="25"/>
        <v>0.35</v>
      </c>
      <c r="ET18" s="46">
        <f t="shared" si="25"/>
        <v>0.35</v>
      </c>
      <c r="EU18" s="46">
        <f t="shared" si="25"/>
        <v>0.35</v>
      </c>
      <c r="EV18" s="46">
        <f t="shared" si="25"/>
        <v>0.35</v>
      </c>
      <c r="EW18" s="46">
        <f t="shared" si="25"/>
        <v>0.35</v>
      </c>
      <c r="EX18" s="46">
        <f t="shared" si="25"/>
        <v>0.35</v>
      </c>
      <c r="EY18" s="46">
        <f t="shared" si="25"/>
        <v>0.35</v>
      </c>
      <c r="EZ18" s="46">
        <f t="shared" si="25"/>
        <v>0.35</v>
      </c>
      <c r="FA18" s="46">
        <f t="shared" si="25"/>
        <v>0.35</v>
      </c>
      <c r="FB18" s="46">
        <f t="shared" si="26"/>
        <v>0.35</v>
      </c>
      <c r="FC18" s="46">
        <f t="shared" si="27"/>
        <v>0.35</v>
      </c>
      <c r="FD18" s="46">
        <f t="shared" si="28"/>
        <v>0.35</v>
      </c>
      <c r="FE18" s="46">
        <f t="shared" si="29"/>
        <v>0.35</v>
      </c>
      <c r="FF18" s="46">
        <f t="shared" si="30"/>
        <v>0.35</v>
      </c>
      <c r="FG18" s="46">
        <f t="shared" si="31"/>
        <v>0.35</v>
      </c>
      <c r="FH18" s="46">
        <f t="shared" si="32"/>
        <v>0.35</v>
      </c>
      <c r="FI18" s="46">
        <f t="shared" si="33"/>
        <v>0.35</v>
      </c>
      <c r="FJ18" s="46">
        <f t="shared" si="34"/>
        <v>0.35</v>
      </c>
      <c r="FK18" s="46">
        <f t="shared" si="35"/>
        <v>0.35</v>
      </c>
      <c r="FL18" s="46">
        <f t="shared" si="36"/>
        <v>0.35</v>
      </c>
      <c r="FM18" s="46">
        <f t="shared" si="37"/>
        <v>0.35</v>
      </c>
      <c r="FN18" s="46">
        <f t="shared" si="38"/>
        <v>0.35</v>
      </c>
      <c r="FO18" s="46">
        <f t="shared" si="39"/>
        <v>0.35</v>
      </c>
      <c r="FP18" s="46">
        <f t="shared" si="40"/>
        <v>0.35</v>
      </c>
      <c r="FQ18" s="46">
        <f t="shared" si="41"/>
        <v>0.35</v>
      </c>
      <c r="FR18" s="46">
        <f t="shared" si="42"/>
        <v>0.35</v>
      </c>
      <c r="FS18" s="46">
        <f t="shared" si="43"/>
        <v>0.35</v>
      </c>
      <c r="FT18" s="46"/>
      <c r="FU18" s="46">
        <f t="shared" si="54"/>
        <v>0</v>
      </c>
      <c r="FV18" s="46">
        <f t="shared" si="139"/>
        <v>193.84199045849397</v>
      </c>
      <c r="FW18" s="46">
        <f t="shared" si="140"/>
        <v>585.60469869720009</v>
      </c>
      <c r="FX18" s="46">
        <f t="shared" si="141"/>
        <v>1086.0146740286968</v>
      </c>
      <c r="FY18" s="46">
        <f t="shared" si="110"/>
        <v>1650.3533879433296</v>
      </c>
      <c r="FZ18" s="46">
        <f t="shared" si="111"/>
        <v>2249.7669129724868</v>
      </c>
      <c r="GA18" s="46">
        <f t="shared" si="112"/>
        <v>2864.3477717142059</v>
      </c>
      <c r="GB18" s="46">
        <f t="shared" si="113"/>
        <v>3480.0060012661729</v>
      </c>
      <c r="GC18" s="46">
        <f t="shared" si="114"/>
        <v>4086.7053343316784</v>
      </c>
      <c r="GD18" s="46">
        <f t="shared" si="115"/>
        <v>4677.3442955610235</v>
      </c>
      <c r="GE18" s="46">
        <f t="shared" si="116"/>
        <v>5246.9940325141524</v>
      </c>
      <c r="GF18" s="46">
        <f t="shared" si="117"/>
        <v>5792.3548486829723</v>
      </c>
      <c r="GG18" s="46">
        <f t="shared" si="118"/>
        <v>6311.3566493553017</v>
      </c>
      <c r="GH18" s="46">
        <f t="shared" si="119"/>
        <v>6802.8589723586356</v>
      </c>
      <c r="GI18" s="46">
        <f t="shared" si="120"/>
        <v>7266.4224952992881</v>
      </c>
      <c r="GJ18" s="46">
        <f t="shared" si="121"/>
        <v>7702.133249098214</v>
      </c>
      <c r="GK18" s="46">
        <f t="shared" si="122"/>
        <v>8110.4664899218842</v>
      </c>
      <c r="GL18" s="46">
        <f t="shared" si="123"/>
        <v>8492.1808698135774</v>
      </c>
      <c r="GM18" s="46">
        <f t="shared" si="124"/>
        <v>8848.2360236405548</v>
      </c>
      <c r="GN18" s="46">
        <f t="shared" si="125"/>
        <v>9179.7284112798843</v>
      </c>
      <c r="GO18" s="46">
        <f t="shared" si="126"/>
        <v>9487.8414838213012</v>
      </c>
      <c r="GP18" s="46">
        <f t="shared" si="127"/>
        <v>9773.8071417565407</v>
      </c>
      <c r="GQ18" s="46">
        <f t="shared" si="128"/>
        <v>10038.876123194887</v>
      </c>
      <c r="GR18" s="46">
        <f t="shared" si="129"/>
        <v>10284.295467413103</v>
      </c>
      <c r="GS18" s="46">
        <f t="shared" si="130"/>
        <v>10511.291588124679</v>
      </c>
      <c r="GT18" s="46">
        <f t="shared" si="131"/>
        <v>10721.057792533064</v>
      </c>
      <c r="GU18" s="46">
        <f t="shared" si="132"/>
        <v>10914.745318266265</v>
      </c>
      <c r="GV18" s="46">
        <f t="shared" si="133"/>
        <v>11093.45714634624</v>
      </c>
      <c r="GW18" s="46">
        <f t="shared" si="134"/>
        <v>11258.243995918821</v>
      </c>
    </row>
    <row r="19" spans="1:205" x14ac:dyDescent="0.25">
      <c r="A19" s="24">
        <v>15</v>
      </c>
      <c r="B19" s="22" t="str">
        <f t="shared" si="47"/>
        <v/>
      </c>
      <c r="C19" s="3"/>
      <c r="D19" s="47" t="s">
        <v>56</v>
      </c>
      <c r="E19" s="47"/>
      <c r="F19" s="47"/>
      <c r="G19" s="47"/>
      <c r="H19" s="47">
        <f t="shared" si="142"/>
        <v>75</v>
      </c>
      <c r="I19" s="47"/>
      <c r="J19" s="47">
        <v>0.8</v>
      </c>
      <c r="K19" s="47">
        <v>50</v>
      </c>
      <c r="L19" s="47">
        <f>IF('Graph-Settings'!$I$6='Graph-Settings'!$C$46, K19, 'Graph-Settings'!$I$6)</f>
        <v>50</v>
      </c>
      <c r="M19" s="47">
        <f t="shared" ref="M19:M24" si="149">EXP(50*LN($J19)*(1/$L19-1/$K19))</f>
        <v>1</v>
      </c>
      <c r="N19" s="47">
        <f>($H19/100*N$6)+((100-$H19)/100*N$12)</f>
        <v>0</v>
      </c>
      <c r="O19" s="47">
        <f t="shared" ref="O19:AP19" si="150">($H19/100*O$6)+((100-$H19)/100*O$12)</f>
        <v>1.5404890071641881</v>
      </c>
      <c r="P19" s="47">
        <f t="shared" si="150"/>
        <v>4.1524660911436424</v>
      </c>
      <c r="Q19" s="47">
        <f t="shared" si="150"/>
        <v>7.265063881135311</v>
      </c>
      <c r="R19" s="47">
        <f t="shared" si="150"/>
        <v>10.652862246125174</v>
      </c>
      <c r="S19" s="47">
        <f t="shared" si="150"/>
        <v>14.183348059064919</v>
      </c>
      <c r="T19" s="47">
        <f t="shared" si="150"/>
        <v>17.769481707285909</v>
      </c>
      <c r="U19" s="47">
        <f t="shared" si="150"/>
        <v>21.351155945697442</v>
      </c>
      <c r="V19" s="47">
        <f t="shared" si="150"/>
        <v>24.885886748495885</v>
      </c>
      <c r="W19" s="47">
        <f t="shared" si="150"/>
        <v>28.343431539757219</v>
      </c>
      <c r="X19" s="47">
        <f t="shared" si="150"/>
        <v>31.702382802502989</v>
      </c>
      <c r="Y19" s="47">
        <f t="shared" si="150"/>
        <v>34.94787340121816</v>
      </c>
      <c r="Z19" s="47">
        <f t="shared" si="150"/>
        <v>38.069960218207243</v>
      </c>
      <c r="AA19" s="47">
        <f t="shared" si="150"/>
        <v>41.062447523767744</v>
      </c>
      <c r="AB19" s="47">
        <f t="shared" si="150"/>
        <v>43.922009049076756</v>
      </c>
      <c r="AC19" s="47">
        <f t="shared" si="150"/>
        <v>46.647520548539191</v>
      </c>
      <c r="AD19" s="47">
        <f t="shared" si="150"/>
        <v>49.239545091019806</v>
      </c>
      <c r="AE19" s="47">
        <f t="shared" si="150"/>
        <v>51.699931808454721</v>
      </c>
      <c r="AF19" s="47">
        <f t="shared" si="150"/>
        <v>54.031500552174933</v>
      </c>
      <c r="AG19" s="47">
        <f t="shared" si="150"/>
        <v>56.237792616611593</v>
      </c>
      <c r="AH19" s="47">
        <f t="shared" si="150"/>
        <v>58.322872922406376</v>
      </c>
      <c r="AI19" s="47">
        <f t="shared" si="150"/>
        <v>60.291172699898212</v>
      </c>
      <c r="AJ19" s="47">
        <f t="shared" si="150"/>
        <v>62.147364319359944</v>
      </c>
      <c r="AK19" s="47">
        <f t="shared" si="150"/>
        <v>63.896261813270421</v>
      </c>
      <c r="AL19" s="47">
        <f t="shared" si="150"/>
        <v>65.542742044998221</v>
      </c>
      <c r="AM19" s="47">
        <f t="shared" si="150"/>
        <v>67.091682540489373</v>
      </c>
      <c r="AN19" s="47">
        <f t="shared" si="150"/>
        <v>68.547912811431914</v>
      </c>
      <c r="AO19" s="47">
        <f t="shared" si="150"/>
        <v>69.916176626501226</v>
      </c>
      <c r="AP19" s="54">
        <f t="shared" si="150"/>
        <v>71.20110317848264</v>
      </c>
      <c r="AR19" s="62">
        <f t="shared" ref="AR19:AR22" si="151">$M19*N19</f>
        <v>0</v>
      </c>
      <c r="AS19" s="47">
        <f t="shared" ref="AS19:AS22" si="152">$M19*O19</f>
        <v>1.5404890071641881</v>
      </c>
      <c r="AT19" s="47">
        <f t="shared" ref="AT19:AT22" si="153">$M19*P19</f>
        <v>4.1524660911436424</v>
      </c>
      <c r="AU19" s="47">
        <f t="shared" ref="AU19:AU22" si="154">$M19*Q19</f>
        <v>7.265063881135311</v>
      </c>
      <c r="AV19" s="47">
        <f t="shared" ref="AV19:AV22" si="155">$M19*R19</f>
        <v>10.652862246125174</v>
      </c>
      <c r="AW19" s="47">
        <f t="shared" ref="AW19:AW22" si="156">$M19*S19</f>
        <v>14.183348059064919</v>
      </c>
      <c r="AX19" s="47">
        <f t="shared" ref="AX19:AX22" si="157">$M19*T19</f>
        <v>17.769481707285909</v>
      </c>
      <c r="AY19" s="47">
        <f t="shared" ref="AY19:AY22" si="158">$M19*U19</f>
        <v>21.351155945697442</v>
      </c>
      <c r="AZ19" s="47">
        <f t="shared" ref="AZ19:AZ22" si="159">$M19*V19</f>
        <v>24.885886748495885</v>
      </c>
      <c r="BA19" s="47">
        <f t="shared" ref="BA19:BA22" si="160">$M19*W19</f>
        <v>28.343431539757219</v>
      </c>
      <c r="BB19" s="47">
        <f t="shared" ref="BB19:BB22" si="161">$M19*X19</f>
        <v>31.702382802502989</v>
      </c>
      <c r="BC19" s="47">
        <f t="shared" ref="BC19:BC22" si="162">$M19*Y19</f>
        <v>34.94787340121816</v>
      </c>
      <c r="BD19" s="47">
        <f t="shared" ref="BD19:BD22" si="163">$M19*Z19</f>
        <v>38.069960218207243</v>
      </c>
      <c r="BE19" s="47">
        <f t="shared" ref="BE19:BE22" si="164">$M19*AA19</f>
        <v>41.062447523767744</v>
      </c>
      <c r="BF19" s="47">
        <f t="shared" ref="BF19:BF22" si="165">$M19*AB19</f>
        <v>43.922009049076756</v>
      </c>
      <c r="BG19" s="47">
        <f t="shared" ref="BG19:BG22" si="166">$M19*AC19</f>
        <v>46.647520548539191</v>
      </c>
      <c r="BH19" s="47">
        <f t="shared" ref="BH19:BH22" si="167">$M19*AD19</f>
        <v>49.239545091019806</v>
      </c>
      <c r="BI19" s="47">
        <f t="shared" ref="BI19:BI22" si="168">$M19*AE19</f>
        <v>51.699931808454721</v>
      </c>
      <c r="BJ19" s="47">
        <f t="shared" ref="BJ19:BJ22" si="169">$M19*AF19</f>
        <v>54.031500552174933</v>
      </c>
      <c r="BK19" s="47">
        <f t="shared" ref="BK19:BK22" si="170">$M19*AG19</f>
        <v>56.237792616611593</v>
      </c>
      <c r="BL19" s="47">
        <f t="shared" ref="BL19:BL22" si="171">$M19*AH19</f>
        <v>58.322872922406376</v>
      </c>
      <c r="BM19" s="47">
        <f t="shared" ref="BM19:BM22" si="172">$M19*AI19</f>
        <v>60.291172699898212</v>
      </c>
      <c r="BN19" s="47">
        <f t="shared" ref="BN19:BN22" si="173">$M19*AJ19</f>
        <v>62.147364319359944</v>
      </c>
      <c r="BO19" s="47">
        <f t="shared" ref="BO19:BO22" si="174">$M19*AK19</f>
        <v>63.896261813270421</v>
      </c>
      <c r="BP19" s="47">
        <f t="shared" ref="BP19:BP22" si="175">$M19*AL19</f>
        <v>65.542742044998221</v>
      </c>
      <c r="BQ19" s="47">
        <f t="shared" ref="BQ19:BQ22" si="176">$M19*AM19</f>
        <v>67.091682540489373</v>
      </c>
      <c r="BR19" s="47">
        <f t="shared" ref="BR19:BR22" si="177">$M19*AN19</f>
        <v>68.547912811431914</v>
      </c>
      <c r="BS19" s="47">
        <f t="shared" ref="BS19:BS22" si="178">$M19*AO19</f>
        <v>69.916176626501226</v>
      </c>
      <c r="BT19" s="54">
        <f t="shared" ref="BT19:BT22" si="179">$M19*AP19</f>
        <v>71.20110317848264</v>
      </c>
      <c r="BW19" s="62" t="s">
        <v>17</v>
      </c>
      <c r="BX19" s="47"/>
      <c r="BY19" s="47"/>
      <c r="BZ19" s="47"/>
      <c r="CA19" s="47">
        <f>($C$6/100*$CA$6)+((100-$C$6)/100*$CA$12)</f>
        <v>2.1198623885843997</v>
      </c>
      <c r="CB19" s="47"/>
      <c r="CC19" s="47">
        <v>6</v>
      </c>
      <c r="CD19" s="47">
        <v>0.8</v>
      </c>
      <c r="CE19" s="47">
        <f>0.001*CC19^1.5*(460+25.9*$CC$1)^1.5</f>
        <v>2381.5836371856572</v>
      </c>
      <c r="CF19" s="47">
        <f t="shared" ref="CF19:CF22" si="180">CE19/(300*CA19)</f>
        <v>3.744871443873973</v>
      </c>
      <c r="CG19" s="47"/>
      <c r="CI19" s="62">
        <f t="shared" ref="CI19" si="181">IF(1-EXP(-0.23*(AR19-$CF19))&lt;0, 0, 1-EXP(-0.23*(AR19-$CF19)))</f>
        <v>0</v>
      </c>
      <c r="CJ19" s="47">
        <f t="shared" ref="CJ19:CJ22" si="182">IF(1-EXP(-0.23*(AS19-$CF19))&lt;0, 0, 1-EXP(-0.23*(AS19-$CF19)))</f>
        <v>0</v>
      </c>
      <c r="CK19" s="47">
        <f t="shared" ref="CK19:CK22" si="183">IF(1-EXP(-0.23*(AT19-$CF19))&lt;0, 0, 1-EXP(-0.23*(AT19-$CF19)))</f>
        <v>8.948669663971176E-2</v>
      </c>
      <c r="CL19" s="47">
        <f t="shared" ref="CL19:CL22" si="184">IF(1-EXP(-0.23*(AU19-$CF19))&lt;0, 0, 1-EXP(-0.23*(AU19-$CF19)))</f>
        <v>0.55498365207034484</v>
      </c>
      <c r="CM19" s="47">
        <f t="shared" ref="CM19:CM22" si="185">IF(1-EXP(-0.23*(AV19-$CF19))&lt;0, 0, 1-EXP(-0.23*(AV19-$CF19)))</f>
        <v>0.79583726539977784</v>
      </c>
      <c r="CN19" s="47">
        <f t="shared" ref="CN19:CN22" si="186">IF(1-EXP(-0.23*(AW19-$CF19))&lt;0, 0, 1-EXP(-0.23*(AW19-$CF19)))</f>
        <v>0.909359089900177</v>
      </c>
      <c r="CO19" s="47">
        <f t="shared" ref="CO19:CO22" si="187">IF(1-EXP(-0.23*(AX19-$CF19))&lt;0, 0, 1-EXP(-0.23*(AX19-$CF19)))</f>
        <v>0.96027046290858198</v>
      </c>
      <c r="CP19" s="47">
        <f t="shared" ref="CP19:CP22" si="188">IF(1-EXP(-0.23*(AY19-$CF19))&lt;0, 0, 1-EXP(-0.23*(AY19-$CF19)))</f>
        <v>0.98256796084907128</v>
      </c>
      <c r="CQ19" s="47">
        <f t="shared" ref="CQ19:CQ22" si="189">IF(1-EXP(-0.23*(AZ19-$CF19))&lt;0, 0, 1-EXP(-0.23*(AZ19-$CF19)))</f>
        <v>0.99226835413625525</v>
      </c>
      <c r="CR19" s="47">
        <f t="shared" ref="CR19:CR22" si="190">IF(1-EXP(-0.23*(BA19-$CF19))&lt;0, 0, 1-EXP(-0.23*(BA19-$CF19)))</f>
        <v>0.99650935526515971</v>
      </c>
      <c r="CS19" s="47">
        <f t="shared" ref="CS19:CS22" si="191">IF(1-EXP(-0.23*(BB19-$CF19))&lt;0, 0, 1-EXP(-0.23*(BB19-$CF19)))</f>
        <v>0.99838791613768885</v>
      </c>
      <c r="CT19" s="47">
        <f t="shared" ref="CT19:CT22" si="192">IF(1-EXP(-0.23*(BC19-$CF19))&lt;0, 0, 1-EXP(-0.23*(BC19-$CF19)))</f>
        <v>0.99923580720426108</v>
      </c>
      <c r="CU19" s="47">
        <f t="shared" ref="CU19:CU22" si="193">IF(1-EXP(-0.23*(BD19-$CF19))&lt;0, 0, 1-EXP(-0.23*(BD19-$CF19)))</f>
        <v>0.99962731254733717</v>
      </c>
      <c r="CV19" s="47">
        <f t="shared" ref="CV19:CV22" si="194">IF(1-EXP(-0.23*(BE19-$CF19))&lt;0, 0, 1-EXP(-0.23*(BE19-$CF19)))</f>
        <v>0.99981274561133449</v>
      </c>
      <c r="CW19" s="47">
        <f t="shared" ref="CW19:CW22" si="195">IF(1-EXP(-0.23*(BF19-$CF19))&lt;0, 0, 1-EXP(-0.23*(BF19-$CF19)))</f>
        <v>0.9999029943806016</v>
      </c>
      <c r="CX19" s="47">
        <f t="shared" ref="CX19:CX22" si="196">IF(1-EXP(-0.23*(BG19-$CF19))&lt;0, 0, 1-EXP(-0.23*(BG19-$CF19)))</f>
        <v>0.99994817351749521</v>
      </c>
      <c r="CY19" s="47">
        <f t="shared" ref="CY19:CY22" si="197">IF(1-EXP(-0.23*(BH19-$CF19))&lt;0, 0, 1-EXP(-0.23*(BH19-$CF19)))</f>
        <v>0.99997144775351143</v>
      </c>
      <c r="CZ19" s="47">
        <f t="shared" ref="CZ19:CZ22" si="198">IF(1-EXP(-0.23*(BI19-$CF19))&lt;0, 0, 1-EXP(-0.23*(BI19-$CF19)))</f>
        <v>0.99998378646034869</v>
      </c>
      <c r="DA19" s="47">
        <f t="shared" ref="DA19:DA22" si="199">IF(1-EXP(-0.23*(BJ19-$CF19))&lt;0, 0, 1-EXP(-0.23*(BJ19-$CF19)))</f>
        <v>0.99999051619257207</v>
      </c>
      <c r="DB19" s="47">
        <f t="shared" ref="DB19:DB22" si="200">IF(1-EXP(-0.23*(BK19-$CF19))&lt;0, 0, 1-EXP(-0.23*(BK19-$CF19)))</f>
        <v>0.99999429045869692</v>
      </c>
      <c r="DC19" s="47">
        <f t="shared" ref="DC19:DC22" si="201">IF(1-EXP(-0.23*(BL19-$CF19))&lt;0, 0, 1-EXP(-0.23*(BL19-$CF19)))</f>
        <v>0.99999646550575672</v>
      </c>
      <c r="DD19" s="47">
        <f t="shared" ref="DD19:DD22" si="202">IF(1-EXP(-0.23*(BM19-$CF19))&lt;0, 0, 1-EXP(-0.23*(BM19-$CF19)))</f>
        <v>0.99999775240384603</v>
      </c>
      <c r="DE19" s="47">
        <f t="shared" ref="DE19:DE22" si="203">IF(1-EXP(-0.23*(BN19-$CF19))&lt;0, 0, 1-EXP(-0.23*(BN19-$CF19)))</f>
        <v>0.9999985334140794</v>
      </c>
      <c r="DF19" s="47">
        <f t="shared" ref="DF19:DF22" si="204">IF(1-EXP(-0.23*(BO19-$CF19))&lt;0, 0, 1-EXP(-0.23*(BO19-$CF19)))</f>
        <v>0.99999901912399802</v>
      </c>
      <c r="DG19" s="47">
        <f t="shared" ref="DG19:DG22" si="205">IF(1-EXP(-0.23*(BP19-$CF19))&lt;0, 0, 1-EXP(-0.23*(BP19-$CF19)))</f>
        <v>0.99999932833775762</v>
      </c>
      <c r="DH19" s="47">
        <f t="shared" ref="DH19:DH22" si="206">IF(1-EXP(-0.23*(BQ19-$CF19))&lt;0, 0, 1-EXP(-0.23*(BQ19-$CF19)))</f>
        <v>0.99999952963956451</v>
      </c>
      <c r="DI19" s="47">
        <f t="shared" ref="DI19:DI22" si="207">IF(1-EXP(-0.23*(BR19-$CF19))&lt;0, 0, 1-EXP(-0.23*(BR19-$CF19)))</f>
        <v>0.99999966351070946</v>
      </c>
      <c r="DJ19" s="47">
        <f t="shared" ref="DJ19:DJ22" si="208">IF(1-EXP(-0.23*(BS19-$CF19))&lt;0, 0, 1-EXP(-0.23*(BS19-$CF19)))</f>
        <v>0.99999975436034505</v>
      </c>
      <c r="DK19" s="47">
        <f t="shared" ref="DK19:DK22" si="209">IF(1-EXP(-0.23*(BT19-$CF19))&lt;0, 0, 1-EXP(-0.23*(BT19-$CF19)))</f>
        <v>0.99999981721098985</v>
      </c>
      <c r="DL19" s="47"/>
      <c r="DM19" s="47">
        <f t="shared" ref="DM19:DV20" si="210">$C$6/100*CI19*$CD19</f>
        <v>0</v>
      </c>
      <c r="DN19" s="47">
        <f t="shared" si="210"/>
        <v>0</v>
      </c>
      <c r="DO19" s="47">
        <f t="shared" si="210"/>
        <v>5.3692017983827056E-2</v>
      </c>
      <c r="DP19" s="47">
        <f t="shared" si="210"/>
        <v>0.33299019124220691</v>
      </c>
      <c r="DQ19" s="47">
        <f t="shared" si="210"/>
        <v>0.47750235923986672</v>
      </c>
      <c r="DR19" s="47">
        <f t="shared" si="210"/>
        <v>0.54561545394010624</v>
      </c>
      <c r="DS19" s="47">
        <f t="shared" si="210"/>
        <v>0.57616227774514917</v>
      </c>
      <c r="DT19" s="47">
        <f t="shared" si="210"/>
        <v>0.58954077650944281</v>
      </c>
      <c r="DU19" s="47">
        <f t="shared" si="210"/>
        <v>0.59536101248175322</v>
      </c>
      <c r="DV19" s="47">
        <f t="shared" si="210"/>
        <v>0.59790561315909585</v>
      </c>
      <c r="DW19" s="47">
        <f t="shared" ref="DW19:EF20" si="211">$C$6/100*CS19*$CD19</f>
        <v>0.59903274968261333</v>
      </c>
      <c r="DX19" s="47">
        <f t="shared" si="211"/>
        <v>0.59954148432255661</v>
      </c>
      <c r="DY19" s="47">
        <f t="shared" si="211"/>
        <v>0.59977638752840234</v>
      </c>
      <c r="DZ19" s="47">
        <f t="shared" si="211"/>
        <v>0.59988764736680078</v>
      </c>
      <c r="EA19" s="47">
        <f t="shared" si="211"/>
        <v>0.599941796628361</v>
      </c>
      <c r="EB19" s="47">
        <f t="shared" si="211"/>
        <v>0.59996890411049719</v>
      </c>
      <c r="EC19" s="47">
        <f t="shared" si="211"/>
        <v>0.59998286865210693</v>
      </c>
      <c r="ED19" s="47">
        <f t="shared" si="211"/>
        <v>0.59999027187620924</v>
      </c>
      <c r="EE19" s="47">
        <f t="shared" si="211"/>
        <v>0.59999430971554324</v>
      </c>
      <c r="EF19" s="47">
        <f t="shared" si="211"/>
        <v>0.59999657427521813</v>
      </c>
      <c r="EG19" s="47">
        <f t="shared" ref="EG19:EO20" si="212">$C$6/100*DC19*$CD19</f>
        <v>0.59999787930345405</v>
      </c>
      <c r="EH19" s="47">
        <f t="shared" si="212"/>
        <v>0.59999865144230768</v>
      </c>
      <c r="EI19" s="47">
        <f t="shared" si="212"/>
        <v>0.59999912004844769</v>
      </c>
      <c r="EJ19" s="47">
        <f t="shared" si="212"/>
        <v>0.59999941147439884</v>
      </c>
      <c r="EK19" s="47">
        <f t="shared" si="212"/>
        <v>0.59999959700265459</v>
      </c>
      <c r="EL19" s="47">
        <f t="shared" si="212"/>
        <v>0.59999971778373873</v>
      </c>
      <c r="EM19" s="47">
        <f t="shared" si="212"/>
        <v>0.59999979810642579</v>
      </c>
      <c r="EN19" s="47">
        <f t="shared" si="212"/>
        <v>0.59999985261620703</v>
      </c>
      <c r="EO19" s="47">
        <f t="shared" si="212"/>
        <v>0.59999989032659395</v>
      </c>
      <c r="EP19" s="47"/>
      <c r="EQ19" s="47">
        <f t="shared" si="53"/>
        <v>2.1198623885843997</v>
      </c>
      <c r="ER19" s="47">
        <f t="shared" si="25"/>
        <v>2.1198623885843997</v>
      </c>
      <c r="ES19" s="47">
        <f t="shared" si="25"/>
        <v>2.1735544065682268</v>
      </c>
      <c r="ET19" s="47">
        <f t="shared" si="25"/>
        <v>2.4528525798266068</v>
      </c>
      <c r="EU19" s="47">
        <f t="shared" si="25"/>
        <v>2.5973647478242663</v>
      </c>
      <c r="EV19" s="47">
        <f t="shared" si="25"/>
        <v>2.6654778425245058</v>
      </c>
      <c r="EW19" s="47">
        <f t="shared" si="25"/>
        <v>2.6960246663295488</v>
      </c>
      <c r="EX19" s="47">
        <f t="shared" si="25"/>
        <v>2.7094031650938426</v>
      </c>
      <c r="EY19" s="47">
        <f t="shared" si="25"/>
        <v>2.7152234010661527</v>
      </c>
      <c r="EZ19" s="47">
        <f t="shared" si="25"/>
        <v>2.7177680017434955</v>
      </c>
      <c r="FA19" s="47">
        <f t="shared" si="25"/>
        <v>2.7188951382670128</v>
      </c>
      <c r="FB19" s="47">
        <f t="shared" si="26"/>
        <v>2.7194038729069563</v>
      </c>
      <c r="FC19" s="47">
        <f t="shared" si="27"/>
        <v>2.7196387761128022</v>
      </c>
      <c r="FD19" s="47">
        <f t="shared" si="28"/>
        <v>2.7197500359512006</v>
      </c>
      <c r="FE19" s="47">
        <f t="shared" si="29"/>
        <v>2.7198041852127606</v>
      </c>
      <c r="FF19" s="47">
        <f t="shared" si="30"/>
        <v>2.7198312926948969</v>
      </c>
      <c r="FG19" s="47">
        <f t="shared" si="31"/>
        <v>2.7198452572365066</v>
      </c>
      <c r="FH19" s="47">
        <f t="shared" si="32"/>
        <v>2.7198526604606088</v>
      </c>
      <c r="FI19" s="47">
        <f t="shared" si="33"/>
        <v>2.7198566982999428</v>
      </c>
      <c r="FJ19" s="47">
        <f t="shared" si="34"/>
        <v>2.7198589628596177</v>
      </c>
      <c r="FK19" s="47">
        <f t="shared" si="35"/>
        <v>2.7198602678878538</v>
      </c>
      <c r="FL19" s="47">
        <f t="shared" si="36"/>
        <v>2.7198610400267071</v>
      </c>
      <c r="FM19" s="47">
        <f t="shared" si="37"/>
        <v>2.7198615086328473</v>
      </c>
      <c r="FN19" s="47">
        <f t="shared" si="38"/>
        <v>2.7198618000587986</v>
      </c>
      <c r="FO19" s="47">
        <f t="shared" si="39"/>
        <v>2.7198619855870545</v>
      </c>
      <c r="FP19" s="47">
        <f t="shared" si="40"/>
        <v>2.7198621063681383</v>
      </c>
      <c r="FQ19" s="47">
        <f t="shared" si="41"/>
        <v>2.7198621866908255</v>
      </c>
      <c r="FR19" s="47">
        <f t="shared" si="42"/>
        <v>2.7198622412006066</v>
      </c>
      <c r="FS19" s="47">
        <f t="shared" si="43"/>
        <v>2.7198622789109939</v>
      </c>
      <c r="FT19" s="47"/>
      <c r="FU19" s="47">
        <f t="shared" si="54"/>
        <v>0</v>
      </c>
      <c r="FV19" s="47">
        <f t="shared" si="139"/>
        <v>979.68741189452589</v>
      </c>
      <c r="FW19" s="47">
        <f t="shared" si="140"/>
        <v>2707.6832911591214</v>
      </c>
      <c r="FX19" s="47">
        <f t="shared" si="141"/>
        <v>5346.0392050343544</v>
      </c>
      <c r="FY19" s="47">
        <f t="shared" si="110"/>
        <v>8300.8106584540674</v>
      </c>
      <c r="FZ19" s="47">
        <f t="shared" si="111"/>
        <v>11341.619995275149</v>
      </c>
      <c r="GA19" s="47">
        <f t="shared" si="112"/>
        <v>14372.088297220354</v>
      </c>
      <c r="GB19" s="47">
        <f t="shared" si="113"/>
        <v>17354.66684930546</v>
      </c>
      <c r="GC19" s="47">
        <f t="shared" si="114"/>
        <v>20271.222616739429</v>
      </c>
      <c r="GD19" s="47">
        <f t="shared" si="115"/>
        <v>23109.261389507861</v>
      </c>
      <c r="GE19" s="47">
        <f t="shared" si="116"/>
        <v>25858.636341961541</v>
      </c>
      <c r="GF19" s="47">
        <f t="shared" si="117"/>
        <v>28511.214683140402</v>
      </c>
      <c r="GG19" s="47">
        <f t="shared" si="118"/>
        <v>31060.962004352466</v>
      </c>
      <c r="GH19" s="47">
        <f t="shared" si="119"/>
        <v>33503.877938703481</v>
      </c>
      <c r="GI19" s="47">
        <f t="shared" si="120"/>
        <v>35837.779210389512</v>
      </c>
      <c r="GJ19" s="47">
        <f t="shared" si="121"/>
        <v>38062.015834363534</v>
      </c>
      <c r="GK19" s="47">
        <f t="shared" si="122"/>
        <v>40177.182955288001</v>
      </c>
      <c r="GL19" s="47">
        <f t="shared" si="123"/>
        <v>42184.859122457288</v>
      </c>
      <c r="GM19" s="47">
        <f t="shared" si="124"/>
        <v>44087.381608809017</v>
      </c>
      <c r="GN19" s="47">
        <f t="shared" si="125"/>
        <v>45887.659289919437</v>
      </c>
      <c r="GO19" s="47">
        <f t="shared" si="126"/>
        <v>47589.019431217639</v>
      </c>
      <c r="GP19" s="47">
        <f t="shared" si="127"/>
        <v>49195.083505192488</v>
      </c>
      <c r="GQ19" s="47">
        <f t="shared" si="128"/>
        <v>50709.667222562857</v>
      </c>
      <c r="GR19" s="47">
        <f t="shared" si="129"/>
        <v>52136.70050174099</v>
      </c>
      <c r="GS19" s="47">
        <f t="shared" si="130"/>
        <v>53480.163755798698</v>
      </c>
      <c r="GT19" s="47">
        <f t="shared" si="131"/>
        <v>54744.037498307356</v>
      </c>
      <c r="GU19" s="47">
        <f t="shared" si="132"/>
        <v>55932.262809717977</v>
      </c>
      <c r="GV19" s="47">
        <f t="shared" si="133"/>
        <v>57048.710656659925</v>
      </c>
      <c r="GW19" s="47">
        <f t="shared" si="134"/>
        <v>58097.158425601381</v>
      </c>
    </row>
    <row r="20" spans="1:205" x14ac:dyDescent="0.25">
      <c r="A20" s="24">
        <v>16</v>
      </c>
      <c r="B20" s="22" t="str">
        <f t="shared" si="47"/>
        <v/>
      </c>
      <c r="C20" s="3"/>
      <c r="D20" s="47" t="s">
        <v>57</v>
      </c>
      <c r="E20" s="47"/>
      <c r="F20" s="47"/>
      <c r="G20" s="47"/>
      <c r="H20" s="47">
        <f t="shared" si="142"/>
        <v>75</v>
      </c>
      <c r="I20" s="47"/>
      <c r="J20" s="47">
        <v>0.8</v>
      </c>
      <c r="K20" s="47">
        <v>50</v>
      </c>
      <c r="L20" s="47">
        <f>IF('Graph-Settings'!$I$6='Graph-Settings'!$C$46, K20, 'Graph-Settings'!$I$6)</f>
        <v>50</v>
      </c>
      <c r="M20" s="47">
        <f t="shared" si="149"/>
        <v>1</v>
      </c>
      <c r="N20" s="47">
        <f>($H20/100*N$6)+((100-$H20)/100*N$13)</f>
        <v>0</v>
      </c>
      <c r="O20" s="47">
        <f t="shared" ref="O20:AP20" si="213">($H20/100*O$6)+((100-$H20)/100*O$13)</f>
        <v>1.4802909921194074</v>
      </c>
      <c r="P20" s="47">
        <f t="shared" si="213"/>
        <v>3.9781365236643951</v>
      </c>
      <c r="Q20" s="47">
        <f t="shared" si="213"/>
        <v>6.9463121040635185</v>
      </c>
      <c r="R20" s="47">
        <f t="shared" si="213"/>
        <v>10.169931744131421</v>
      </c>
      <c r="S20" s="47">
        <f t="shared" si="213"/>
        <v>13.523164100572441</v>
      </c>
      <c r="T20" s="47">
        <f t="shared" si="213"/>
        <v>16.923670870666616</v>
      </c>
      <c r="U20" s="47">
        <f t="shared" si="213"/>
        <v>20.314821320156447</v>
      </c>
      <c r="V20" s="47">
        <f t="shared" si="213"/>
        <v>23.656772595106752</v>
      </c>
      <c r="W20" s="47">
        <f t="shared" si="213"/>
        <v>26.921318683994564</v>
      </c>
      <c r="X20" s="47">
        <f t="shared" si="213"/>
        <v>30.088633680081447</v>
      </c>
      <c r="Y20" s="47">
        <f t="shared" si="213"/>
        <v>33.145080478752753</v>
      </c>
      <c r="Z20" s="47">
        <f t="shared" si="213"/>
        <v>36.081669156664326</v>
      </c>
      <c r="AA20" s="47">
        <f t="shared" si="213"/>
        <v>38.892936255313352</v>
      </c>
      <c r="AB20" s="47">
        <f t="shared" si="213"/>
        <v>41.576109781278376</v>
      </c>
      <c r="AC20" s="47">
        <f t="shared" si="213"/>
        <v>44.130475394904913</v>
      </c>
      <c r="AD20" s="47">
        <f t="shared" si="213"/>
        <v>46.556888460151363</v>
      </c>
      <c r="AE20" s="47">
        <f t="shared" si="213"/>
        <v>48.857394353361471</v>
      </c>
      <c r="AF20" s="47">
        <f t="shared" si="213"/>
        <v>51.034930663750096</v>
      </c>
      <c r="AG20" s="47">
        <f t="shared" si="213"/>
        <v>53.093092305953277</v>
      </c>
      <c r="AH20" s="47">
        <f t="shared" si="213"/>
        <v>55.035945577826674</v>
      </c>
      <c r="AI20" s="47">
        <f t="shared" si="213"/>
        <v>56.867880691681421</v>
      </c>
      <c r="AJ20" s="47">
        <f t="shared" si="213"/>
        <v>58.59349480195705</v>
      </c>
      <c r="AK20" s="47">
        <f t="shared" si="213"/>
        <v>60.217499370088525</v>
      </c>
      <c r="AL20" s="47">
        <f t="shared" si="213"/>
        <v>61.744647055733466</v>
      </c>
      <c r="AM20" s="47">
        <f t="shared" si="213"/>
        <v>63.179674339605718</v>
      </c>
      <c r="AN20" s="47">
        <f t="shared" si="213"/>
        <v>64.527256859442844</v>
      </c>
      <c r="AO20" s="47">
        <f t="shared" si="213"/>
        <v>65.791975040932599</v>
      </c>
      <c r="AP20" s="54">
        <f t="shared" si="213"/>
        <v>66.978288074597984</v>
      </c>
      <c r="AR20" s="62">
        <f t="shared" si="151"/>
        <v>0</v>
      </c>
      <c r="AS20" s="47">
        <f t="shared" si="152"/>
        <v>1.4802909921194074</v>
      </c>
      <c r="AT20" s="47">
        <f t="shared" si="153"/>
        <v>3.9781365236643951</v>
      </c>
      <c r="AU20" s="47">
        <f t="shared" si="154"/>
        <v>6.9463121040635185</v>
      </c>
      <c r="AV20" s="47">
        <f t="shared" si="155"/>
        <v>10.169931744131421</v>
      </c>
      <c r="AW20" s="47">
        <f t="shared" si="156"/>
        <v>13.523164100572441</v>
      </c>
      <c r="AX20" s="47">
        <f t="shared" si="157"/>
        <v>16.923670870666616</v>
      </c>
      <c r="AY20" s="47">
        <f t="shared" si="158"/>
        <v>20.314821320156447</v>
      </c>
      <c r="AZ20" s="47">
        <f t="shared" si="159"/>
        <v>23.656772595106752</v>
      </c>
      <c r="BA20" s="47">
        <f t="shared" si="160"/>
        <v>26.921318683994564</v>
      </c>
      <c r="BB20" s="47">
        <f t="shared" si="161"/>
        <v>30.088633680081447</v>
      </c>
      <c r="BC20" s="47">
        <f t="shared" si="162"/>
        <v>33.145080478752753</v>
      </c>
      <c r="BD20" s="47">
        <f t="shared" si="163"/>
        <v>36.081669156664326</v>
      </c>
      <c r="BE20" s="47">
        <f t="shared" si="164"/>
        <v>38.892936255313352</v>
      </c>
      <c r="BF20" s="47">
        <f t="shared" si="165"/>
        <v>41.576109781278376</v>
      </c>
      <c r="BG20" s="47">
        <f t="shared" si="166"/>
        <v>44.130475394904913</v>
      </c>
      <c r="BH20" s="47">
        <f t="shared" si="167"/>
        <v>46.556888460151363</v>
      </c>
      <c r="BI20" s="47">
        <f t="shared" si="168"/>
        <v>48.857394353361471</v>
      </c>
      <c r="BJ20" s="47">
        <f t="shared" si="169"/>
        <v>51.034930663750096</v>
      </c>
      <c r="BK20" s="47">
        <f t="shared" si="170"/>
        <v>53.093092305953277</v>
      </c>
      <c r="BL20" s="47">
        <f t="shared" si="171"/>
        <v>55.035945577826674</v>
      </c>
      <c r="BM20" s="47">
        <f t="shared" si="172"/>
        <v>56.867880691681421</v>
      </c>
      <c r="BN20" s="47">
        <f t="shared" si="173"/>
        <v>58.59349480195705</v>
      </c>
      <c r="BO20" s="47">
        <f t="shared" si="174"/>
        <v>60.217499370088525</v>
      </c>
      <c r="BP20" s="47">
        <f t="shared" si="175"/>
        <v>61.744647055733466</v>
      </c>
      <c r="BQ20" s="47">
        <f t="shared" si="176"/>
        <v>63.179674339605718</v>
      </c>
      <c r="BR20" s="47">
        <f t="shared" si="177"/>
        <v>64.527256859442844</v>
      </c>
      <c r="BS20" s="47">
        <f t="shared" si="178"/>
        <v>65.791975040932599</v>
      </c>
      <c r="BT20" s="54">
        <f t="shared" si="179"/>
        <v>66.978288074597984</v>
      </c>
      <c r="BW20" s="62" t="s">
        <v>18</v>
      </c>
      <c r="BX20" s="47"/>
      <c r="BY20" s="47"/>
      <c r="BZ20" s="47"/>
      <c r="CA20" s="47">
        <f>($C$6/100*$CA$6)+((100-$C$6)/100*$CA$12)</f>
        <v>2.1198623885843997</v>
      </c>
      <c r="CB20" s="47"/>
      <c r="CC20" s="47">
        <v>6</v>
      </c>
      <c r="CD20" s="47">
        <v>0.8</v>
      </c>
      <c r="CE20" s="47">
        <f>0.001*CC20^1.5*(460+25.9*$CC$1)^1.5</f>
        <v>2381.5836371856572</v>
      </c>
      <c r="CF20" s="47">
        <f t="shared" si="180"/>
        <v>3.744871443873973</v>
      </c>
      <c r="CG20" s="47"/>
      <c r="CI20" s="62">
        <f t="shared" ref="CI20:CI22" si="214">IF(1-EXP(-0.23*(AR20-$CF20))&lt;0, 0, 1-EXP(-0.23*(AR20-$CF20)))</f>
        <v>0</v>
      </c>
      <c r="CJ20" s="47">
        <f t="shared" si="182"/>
        <v>0</v>
      </c>
      <c r="CK20" s="47">
        <f t="shared" si="183"/>
        <v>5.2237151992240216E-2</v>
      </c>
      <c r="CL20" s="47">
        <f t="shared" si="184"/>
        <v>0.52113250672928535</v>
      </c>
      <c r="CM20" s="47">
        <f t="shared" si="185"/>
        <v>0.77185271438718162</v>
      </c>
      <c r="CN20" s="47">
        <f t="shared" si="186"/>
        <v>0.89449609484254933</v>
      </c>
      <c r="CO20" s="47">
        <f t="shared" si="187"/>
        <v>0.95173863177954188</v>
      </c>
      <c r="CP20" s="47">
        <f t="shared" si="188"/>
        <v>0.97787591559003695</v>
      </c>
      <c r="CQ20" s="47">
        <f t="shared" si="189"/>
        <v>0.9897424090272201</v>
      </c>
      <c r="CR20" s="47">
        <f t="shared" si="190"/>
        <v>0.99515875260503928</v>
      </c>
      <c r="CS20" s="47">
        <f t="shared" si="191"/>
        <v>0.99766341616138032</v>
      </c>
      <c r="CT20" s="47">
        <f t="shared" si="192"/>
        <v>0.998843142588283</v>
      </c>
      <c r="CU20" s="47">
        <f t="shared" si="193"/>
        <v>0.99941122324736231</v>
      </c>
      <c r="CV20" s="47">
        <f t="shared" si="194"/>
        <v>0.99969158210930686</v>
      </c>
      <c r="CW20" s="47">
        <f t="shared" si="195"/>
        <v>0.99983361144593386</v>
      </c>
      <c r="CX20" s="47">
        <f t="shared" si="196"/>
        <v>0.99990753579013869</v>
      </c>
      <c r="CY20" s="47">
        <f t="shared" si="197"/>
        <v>0.99994708183602898</v>
      </c>
      <c r="CZ20" s="47">
        <f t="shared" si="198"/>
        <v>0.9999688245698688</v>
      </c>
      <c r="DA20" s="47">
        <f t="shared" si="199"/>
        <v>0.99998110689695163</v>
      </c>
      <c r="DB20" s="47">
        <f t="shared" si="200"/>
        <v>0.99998823157897598</v>
      </c>
      <c r="DC20" s="47">
        <f t="shared" si="201"/>
        <v>0.99999247249604217</v>
      </c>
      <c r="DD20" s="47">
        <f t="shared" si="202"/>
        <v>0.99999506072563382</v>
      </c>
      <c r="DE20" s="47">
        <f t="shared" si="203"/>
        <v>0.99999667879660503</v>
      </c>
      <c r="DF20" s="47">
        <f t="shared" si="204"/>
        <v>0.99999771399412596</v>
      </c>
      <c r="DG20" s="47">
        <f t="shared" si="205"/>
        <v>0.99999839108157551</v>
      </c>
      <c r="DH20" s="47">
        <f t="shared" si="206"/>
        <v>0.99999884337545064</v>
      </c>
      <c r="DI20" s="47">
        <f t="shared" si="207"/>
        <v>0.99999915162972008</v>
      </c>
      <c r="DJ20" s="47">
        <f t="shared" si="208"/>
        <v>0.99999936575709647</v>
      </c>
      <c r="DK20" s="47">
        <f t="shared" si="209"/>
        <v>0.9999995172108519</v>
      </c>
      <c r="DL20" s="47"/>
      <c r="DM20" s="47">
        <f t="shared" si="210"/>
        <v>0</v>
      </c>
      <c r="DN20" s="47">
        <f t="shared" si="210"/>
        <v>0</v>
      </c>
      <c r="DO20" s="47">
        <f t="shared" si="210"/>
        <v>3.1342291195344131E-2</v>
      </c>
      <c r="DP20" s="47">
        <f t="shared" si="210"/>
        <v>0.31267950403757122</v>
      </c>
      <c r="DQ20" s="47">
        <f t="shared" si="210"/>
        <v>0.46311162863230904</v>
      </c>
      <c r="DR20" s="47">
        <f t="shared" si="210"/>
        <v>0.53669765690552962</v>
      </c>
      <c r="DS20" s="47">
        <f t="shared" si="210"/>
        <v>0.57104317906772517</v>
      </c>
      <c r="DT20" s="47">
        <f t="shared" si="210"/>
        <v>0.58672554935402221</v>
      </c>
      <c r="DU20" s="47">
        <f t="shared" si="210"/>
        <v>0.59384544541633211</v>
      </c>
      <c r="DV20" s="47">
        <f t="shared" si="210"/>
        <v>0.59709525156302357</v>
      </c>
      <c r="DW20" s="47">
        <f t="shared" si="211"/>
        <v>0.59859804969682828</v>
      </c>
      <c r="DX20" s="47">
        <f t="shared" si="211"/>
        <v>0.59930588555296982</v>
      </c>
      <c r="DY20" s="47">
        <f t="shared" si="211"/>
        <v>0.5996467339484175</v>
      </c>
      <c r="DZ20" s="47">
        <f t="shared" si="211"/>
        <v>0.59981494926558421</v>
      </c>
      <c r="EA20" s="47">
        <f t="shared" si="211"/>
        <v>0.59990016686756042</v>
      </c>
      <c r="EB20" s="47">
        <f t="shared" si="211"/>
        <v>0.59994452147408328</v>
      </c>
      <c r="EC20" s="47">
        <f t="shared" si="211"/>
        <v>0.59996824910161739</v>
      </c>
      <c r="ED20" s="47">
        <f t="shared" si="211"/>
        <v>0.5999812947419213</v>
      </c>
      <c r="EE20" s="47">
        <f t="shared" si="211"/>
        <v>0.59998866413817098</v>
      </c>
      <c r="EF20" s="47">
        <f t="shared" si="211"/>
        <v>0.59999293894738559</v>
      </c>
      <c r="EG20" s="47">
        <f t="shared" si="212"/>
        <v>0.59999548349762533</v>
      </c>
      <c r="EH20" s="47">
        <f t="shared" si="212"/>
        <v>0.59999703643538038</v>
      </c>
      <c r="EI20" s="47">
        <f t="shared" si="212"/>
        <v>0.59999800727796304</v>
      </c>
      <c r="EJ20" s="47">
        <f t="shared" si="212"/>
        <v>0.59999862839647555</v>
      </c>
      <c r="EK20" s="47">
        <f t="shared" si="212"/>
        <v>0.59999903464894533</v>
      </c>
      <c r="EL20" s="47">
        <f t="shared" si="212"/>
        <v>0.59999930602527041</v>
      </c>
      <c r="EM20" s="47">
        <f t="shared" si="212"/>
        <v>0.59999949097783212</v>
      </c>
      <c r="EN20" s="47">
        <f t="shared" si="212"/>
        <v>0.59999961945425795</v>
      </c>
      <c r="EO20" s="47">
        <f t="shared" si="212"/>
        <v>0.59999971032651123</v>
      </c>
      <c r="EP20" s="47"/>
      <c r="EQ20" s="47">
        <f t="shared" si="53"/>
        <v>2.1198623885843997</v>
      </c>
      <c r="ER20" s="47">
        <f t="shared" si="25"/>
        <v>2.1198623885843997</v>
      </c>
      <c r="ES20" s="47">
        <f t="shared" si="25"/>
        <v>2.1512046797797439</v>
      </c>
      <c r="ET20" s="47">
        <f t="shared" si="25"/>
        <v>2.4325418926219711</v>
      </c>
      <c r="EU20" s="47">
        <f t="shared" si="25"/>
        <v>2.5829740172167086</v>
      </c>
      <c r="EV20" s="47">
        <f t="shared" si="25"/>
        <v>2.6565600454899294</v>
      </c>
      <c r="EW20" s="47">
        <f t="shared" si="25"/>
        <v>2.6909055676521247</v>
      </c>
      <c r="EX20" s="47">
        <f t="shared" si="25"/>
        <v>2.7065879379384219</v>
      </c>
      <c r="EY20" s="47">
        <f t="shared" si="25"/>
        <v>2.7137078340007319</v>
      </c>
      <c r="EZ20" s="47">
        <f t="shared" si="25"/>
        <v>2.7169576401474234</v>
      </c>
      <c r="FA20" s="47">
        <f t="shared" si="25"/>
        <v>2.7184604382812281</v>
      </c>
      <c r="FB20" s="47">
        <f t="shared" si="26"/>
        <v>2.7191682741373695</v>
      </c>
      <c r="FC20" s="47">
        <f t="shared" si="27"/>
        <v>2.7195091225328172</v>
      </c>
      <c r="FD20" s="47">
        <f t="shared" si="28"/>
        <v>2.7196773378499839</v>
      </c>
      <c r="FE20" s="47">
        <f t="shared" si="29"/>
        <v>2.7197625554519602</v>
      </c>
      <c r="FF20" s="47">
        <f t="shared" si="30"/>
        <v>2.719806910058483</v>
      </c>
      <c r="FG20" s="47">
        <f t="shared" si="31"/>
        <v>2.7198306376860168</v>
      </c>
      <c r="FH20" s="47">
        <f t="shared" si="32"/>
        <v>2.7198436833263209</v>
      </c>
      <c r="FI20" s="47">
        <f t="shared" si="33"/>
        <v>2.7198510527225706</v>
      </c>
      <c r="FJ20" s="47">
        <f t="shared" si="34"/>
        <v>2.7198553275317852</v>
      </c>
      <c r="FK20" s="47">
        <f t="shared" si="35"/>
        <v>2.719857872082025</v>
      </c>
      <c r="FL20" s="47">
        <f t="shared" si="36"/>
        <v>2.7198594250197798</v>
      </c>
      <c r="FM20" s="47">
        <f t="shared" si="37"/>
        <v>2.7198603958623626</v>
      </c>
      <c r="FN20" s="47">
        <f t="shared" si="38"/>
        <v>2.7198610169808752</v>
      </c>
      <c r="FO20" s="47">
        <f t="shared" si="39"/>
        <v>2.7198614232333451</v>
      </c>
      <c r="FP20" s="47">
        <f t="shared" si="40"/>
        <v>2.7198616946096701</v>
      </c>
      <c r="FQ20" s="47">
        <f t="shared" si="41"/>
        <v>2.7198618795622318</v>
      </c>
      <c r="FR20" s="47">
        <f t="shared" si="42"/>
        <v>2.7198620080386577</v>
      </c>
      <c r="FS20" s="47">
        <f t="shared" si="43"/>
        <v>2.719862098910911</v>
      </c>
      <c r="FT20" s="47"/>
      <c r="FU20" s="47">
        <f t="shared" si="54"/>
        <v>0</v>
      </c>
      <c r="FV20" s="47">
        <f t="shared" si="139"/>
        <v>941.40395950626544</v>
      </c>
      <c r="FW20" s="47">
        <f t="shared" si="140"/>
        <v>2567.3357719528703</v>
      </c>
      <c r="FX20" s="47">
        <f t="shared" si="141"/>
        <v>5069.1585577084734</v>
      </c>
      <c r="FY20" s="47">
        <f t="shared" si="110"/>
        <v>7880.6008355876593</v>
      </c>
      <c r="FZ20" s="47">
        <f t="shared" si="111"/>
        <v>10777.529231455352</v>
      </c>
      <c r="GA20" s="47">
        <f t="shared" si="112"/>
        <v>13662.000051296664</v>
      </c>
      <c r="GB20" s="47">
        <f t="shared" si="113"/>
        <v>16495.155103952919</v>
      </c>
      <c r="GC20" s="47">
        <f t="shared" si="114"/>
        <v>19259.270735554506</v>
      </c>
      <c r="GD20" s="47">
        <f t="shared" si="115"/>
        <v>21943.224744396779</v>
      </c>
      <c r="GE20" s="47">
        <f t="shared" si="116"/>
        <v>24538.428090371261</v>
      </c>
      <c r="GF20" s="47">
        <f t="shared" si="117"/>
        <v>27038.115384466302</v>
      </c>
      <c r="GG20" s="47">
        <f t="shared" si="118"/>
        <v>29437.328528327882</v>
      </c>
      <c r="GH20" s="47">
        <f t="shared" si="119"/>
        <v>31732.871200805923</v>
      </c>
      <c r="GI20" s="47">
        <f t="shared" si="120"/>
        <v>33923.143975344276</v>
      </c>
      <c r="GJ20" s="47">
        <f t="shared" si="121"/>
        <v>36007.911576968472</v>
      </c>
      <c r="GK20" s="47">
        <f t="shared" si="122"/>
        <v>37988.05548877507</v>
      </c>
      <c r="GL20" s="47">
        <f t="shared" si="123"/>
        <v>39865.34262473198</v>
      </c>
      <c r="GM20" s="47">
        <f t="shared" si="124"/>
        <v>41642.222967427231</v>
      </c>
      <c r="GN20" s="47">
        <f t="shared" si="125"/>
        <v>43321.658989045158</v>
      </c>
      <c r="GO20" s="47">
        <f t="shared" si="126"/>
        <v>44906.984948198937</v>
      </c>
      <c r="GP20" s="47">
        <f t="shared" si="127"/>
        <v>46401.792384051027</v>
      </c>
      <c r="GQ20" s="47">
        <f t="shared" si="128"/>
        <v>47809.837790103054</v>
      </c>
      <c r="GR20" s="47">
        <f t="shared" si="129"/>
        <v>49134.968723032252</v>
      </c>
      <c r="GS20" s="47">
        <f t="shared" si="130"/>
        <v>50381.065085414339</v>
      </c>
      <c r="GT20" s="47">
        <f t="shared" si="131"/>
        <v>51551.992834262135</v>
      </c>
      <c r="GU20" s="47">
        <f t="shared" si="132"/>
        <v>52651.567837415736</v>
      </c>
      <c r="GV20" s="47">
        <f t="shared" si="133"/>
        <v>53683.528004298059</v>
      </c>
      <c r="GW20" s="47">
        <f t="shared" si="134"/>
        <v>54651.512155210716</v>
      </c>
    </row>
    <row r="21" spans="1:205" x14ac:dyDescent="0.25">
      <c r="A21" s="24">
        <v>17</v>
      </c>
      <c r="B21" s="22" t="str">
        <f t="shared" si="47"/>
        <v/>
      </c>
      <c r="C21" s="3"/>
      <c r="D21" s="48" t="s">
        <v>58</v>
      </c>
      <c r="E21" s="48">
        <v>120</v>
      </c>
      <c r="F21" s="48">
        <v>5.7200000000000001E-2</v>
      </c>
      <c r="G21" s="48">
        <v>1.4</v>
      </c>
      <c r="H21" s="48">
        <f t="shared" si="142"/>
        <v>75</v>
      </c>
      <c r="I21" s="48"/>
      <c r="J21" s="48">
        <v>0.8</v>
      </c>
      <c r="K21" s="48">
        <v>50</v>
      </c>
      <c r="L21" s="48">
        <f>IF('Graph-Settings'!$I$6='Graph-Settings'!$C$46, K21, 'Graph-Settings'!$I$6)</f>
        <v>50</v>
      </c>
      <c r="M21" s="48">
        <f t="shared" si="149"/>
        <v>1</v>
      </c>
      <c r="N21" s="48">
        <f t="shared" ref="N21:AP21" si="215">$H21/100*(($E21*(1-EXP(-$F21*N$4))^$G21)) + ((100-$H21)/100*N12)</f>
        <v>0</v>
      </c>
      <c r="O21" s="48">
        <f t="shared" si="215"/>
        <v>5.4302299188012269</v>
      </c>
      <c r="P21" s="48">
        <f t="shared" si="215"/>
        <v>13.049487855418484</v>
      </c>
      <c r="Q21" s="48">
        <f t="shared" si="215"/>
        <v>21.000915954721307</v>
      </c>
      <c r="R21" s="48">
        <f t="shared" si="215"/>
        <v>28.720844654815924</v>
      </c>
      <c r="S21" s="48">
        <f t="shared" si="215"/>
        <v>35.965342067027599</v>
      </c>
      <c r="T21" s="48">
        <f t="shared" si="215"/>
        <v>42.631493942999931</v>
      </c>
      <c r="U21" s="48">
        <f t="shared" si="215"/>
        <v>48.68861030455701</v>
      </c>
      <c r="V21" s="48">
        <f t="shared" si="215"/>
        <v>54.145020354700051</v>
      </c>
      <c r="W21" s="48">
        <f t="shared" si="215"/>
        <v>59.030125167182561</v>
      </c>
      <c r="X21" s="48">
        <f t="shared" si="215"/>
        <v>63.384082968353255</v>
      </c>
      <c r="Y21" s="48">
        <f t="shared" si="215"/>
        <v>67.251692926103757</v>
      </c>
      <c r="Z21" s="48">
        <f t="shared" si="215"/>
        <v>70.67873404790079</v>
      </c>
      <c r="AA21" s="48">
        <f t="shared" si="215"/>
        <v>73.709797634346899</v>
      </c>
      <c r="AB21" s="48">
        <f t="shared" si="215"/>
        <v>76.387050772639782</v>
      </c>
      <c r="AC21" s="48">
        <f t="shared" si="215"/>
        <v>78.749587572600561</v>
      </c>
      <c r="AD21" s="48">
        <f t="shared" si="215"/>
        <v>80.833152206489288</v>
      </c>
      <c r="AE21" s="48">
        <f t="shared" si="215"/>
        <v>82.670095044959311</v>
      </c>
      <c r="AF21" s="48">
        <f t="shared" si="215"/>
        <v>84.289471580888787</v>
      </c>
      <c r="AG21" s="48">
        <f t="shared" si="215"/>
        <v>85.71722493403712</v>
      </c>
      <c r="AH21" s="48">
        <f t="shared" si="215"/>
        <v>86.97641309384926</v>
      </c>
      <c r="AI21" s="48">
        <f t="shared" si="215"/>
        <v>88.087455573617319</v>
      </c>
      <c r="AJ21" s="48">
        <f t="shared" si="215"/>
        <v>89.068383200642302</v>
      </c>
      <c r="AK21" s="48">
        <f t="shared" si="215"/>
        <v>89.935080857721758</v>
      </c>
      <c r="AL21" s="48">
        <f t="shared" si="215"/>
        <v>90.701517092243165</v>
      </c>
      <c r="AM21" s="48">
        <f t="shared" si="215"/>
        <v>91.379957259721763</v>
      </c>
      <c r="AN21" s="48">
        <f t="shared" si="215"/>
        <v>91.981158696492244</v>
      </c>
      <c r="AO21" s="48">
        <f t="shared" si="215"/>
        <v>92.514547611277536</v>
      </c>
      <c r="AP21" s="55">
        <f t="shared" si="215"/>
        <v>92.98837814591765</v>
      </c>
      <c r="AR21" s="63">
        <f t="shared" si="151"/>
        <v>0</v>
      </c>
      <c r="AS21" s="48">
        <f t="shared" si="152"/>
        <v>5.4302299188012269</v>
      </c>
      <c r="AT21" s="48">
        <f t="shared" si="153"/>
        <v>13.049487855418484</v>
      </c>
      <c r="AU21" s="48">
        <f t="shared" si="154"/>
        <v>21.000915954721307</v>
      </c>
      <c r="AV21" s="48">
        <f t="shared" si="155"/>
        <v>28.720844654815924</v>
      </c>
      <c r="AW21" s="48">
        <f t="shared" si="156"/>
        <v>35.965342067027599</v>
      </c>
      <c r="AX21" s="48">
        <f t="shared" si="157"/>
        <v>42.631493942999931</v>
      </c>
      <c r="AY21" s="48">
        <f t="shared" si="158"/>
        <v>48.68861030455701</v>
      </c>
      <c r="AZ21" s="48">
        <f t="shared" si="159"/>
        <v>54.145020354700051</v>
      </c>
      <c r="BA21" s="48">
        <f t="shared" si="160"/>
        <v>59.030125167182561</v>
      </c>
      <c r="BB21" s="48">
        <f t="shared" si="161"/>
        <v>63.384082968353255</v>
      </c>
      <c r="BC21" s="48">
        <f t="shared" si="162"/>
        <v>67.251692926103757</v>
      </c>
      <c r="BD21" s="48">
        <f t="shared" si="163"/>
        <v>70.67873404790079</v>
      </c>
      <c r="BE21" s="48">
        <f t="shared" si="164"/>
        <v>73.709797634346899</v>
      </c>
      <c r="BF21" s="48">
        <f t="shared" si="165"/>
        <v>76.387050772639782</v>
      </c>
      <c r="BG21" s="48">
        <f t="shared" si="166"/>
        <v>78.749587572600561</v>
      </c>
      <c r="BH21" s="48">
        <f t="shared" si="167"/>
        <v>80.833152206489288</v>
      </c>
      <c r="BI21" s="48">
        <f t="shared" si="168"/>
        <v>82.670095044959311</v>
      </c>
      <c r="BJ21" s="48">
        <f t="shared" si="169"/>
        <v>84.289471580888787</v>
      </c>
      <c r="BK21" s="48">
        <f t="shared" si="170"/>
        <v>85.71722493403712</v>
      </c>
      <c r="BL21" s="48">
        <f t="shared" si="171"/>
        <v>86.97641309384926</v>
      </c>
      <c r="BM21" s="48">
        <f t="shared" si="172"/>
        <v>88.087455573617319</v>
      </c>
      <c r="BN21" s="48">
        <f t="shared" si="173"/>
        <v>89.068383200642302</v>
      </c>
      <c r="BO21" s="48">
        <f t="shared" si="174"/>
        <v>89.935080857721758</v>
      </c>
      <c r="BP21" s="48">
        <f t="shared" si="175"/>
        <v>90.701517092243165</v>
      </c>
      <c r="BQ21" s="48">
        <f t="shared" si="176"/>
        <v>91.379957259721763</v>
      </c>
      <c r="BR21" s="48">
        <f t="shared" si="177"/>
        <v>91.981158696492244</v>
      </c>
      <c r="BS21" s="48">
        <f t="shared" si="178"/>
        <v>92.514547611277536</v>
      </c>
      <c r="BT21" s="55">
        <f t="shared" si="179"/>
        <v>92.98837814591765</v>
      </c>
      <c r="BW21" s="63" t="s">
        <v>19</v>
      </c>
      <c r="BX21" s="48"/>
      <c r="BY21" s="48"/>
      <c r="BZ21" s="48"/>
      <c r="CA21" s="48">
        <f>5*(1-EXP(-0.0115*L21))</f>
        <v>2.1864756559652214</v>
      </c>
      <c r="CB21" s="48"/>
      <c r="CC21" s="48">
        <v>6</v>
      </c>
      <c r="CD21" s="48">
        <v>0.8</v>
      </c>
      <c r="CE21" s="48">
        <f>0.001*CC21^1.5*(460+25.9*$CC$1)^1.5</f>
        <v>2381.5836371856572</v>
      </c>
      <c r="CF21" s="48">
        <f t="shared" si="180"/>
        <v>3.6307800191114792</v>
      </c>
      <c r="CG21" s="48"/>
      <c r="CI21" s="63">
        <f t="shared" si="214"/>
        <v>0</v>
      </c>
      <c r="CJ21" s="48">
        <f t="shared" si="182"/>
        <v>0.33891541157265914</v>
      </c>
      <c r="CK21" s="48">
        <f t="shared" si="183"/>
        <v>0.88539946454733742</v>
      </c>
      <c r="CL21" s="48">
        <f t="shared" si="184"/>
        <v>0.9815949696876598</v>
      </c>
      <c r="CM21" s="48">
        <f t="shared" si="185"/>
        <v>0.99688247189811086</v>
      </c>
      <c r="CN21" s="48">
        <f t="shared" si="186"/>
        <v>0.99941092041878532</v>
      </c>
      <c r="CO21" s="48">
        <f t="shared" si="187"/>
        <v>0.99987285268746462</v>
      </c>
      <c r="CP21" s="48">
        <f t="shared" si="188"/>
        <v>0.99996842992771273</v>
      </c>
      <c r="CQ21" s="48">
        <f t="shared" si="189"/>
        <v>0.99999099990366846</v>
      </c>
      <c r="CR21" s="48">
        <f t="shared" si="190"/>
        <v>0.99999707392722559</v>
      </c>
      <c r="CS21" s="48">
        <f t="shared" si="191"/>
        <v>0.99999892507501298</v>
      </c>
      <c r="CT21" s="48">
        <f t="shared" si="192"/>
        <v>0.99999955837731291</v>
      </c>
      <c r="CU21" s="48">
        <f t="shared" si="193"/>
        <v>0.99999979921465332</v>
      </c>
      <c r="CV21" s="48">
        <f t="shared" si="194"/>
        <v>0.99999990000783978</v>
      </c>
      <c r="CW21" s="48">
        <f t="shared" si="195"/>
        <v>0.99999994598166297</v>
      </c>
      <c r="CX21" s="48">
        <f t="shared" si="196"/>
        <v>0.99999996862723683</v>
      </c>
      <c r="CY21" s="48">
        <f t="shared" si="197"/>
        <v>0.99999998057190465</v>
      </c>
      <c r="CZ21" s="48">
        <f t="shared" si="198"/>
        <v>0.99999998726666472</v>
      </c>
      <c r="DA21" s="48">
        <f t="shared" si="199"/>
        <v>0.99999999122622829</v>
      </c>
      <c r="DB21" s="48">
        <f t="shared" si="200"/>
        <v>0.99999999368212122</v>
      </c>
      <c r="DC21" s="48">
        <f t="shared" si="201"/>
        <v>0.99999999527073291</v>
      </c>
      <c r="DD21" s="48">
        <f t="shared" si="202"/>
        <v>0.99999999633719061</v>
      </c>
      <c r="DE21" s="48">
        <f t="shared" si="203"/>
        <v>0.99999999707698062</v>
      </c>
      <c r="DF21" s="48">
        <f t="shared" si="204"/>
        <v>0.99999999760525526</v>
      </c>
      <c r="DG21" s="48">
        <f t="shared" si="205"/>
        <v>0.99999999799228689</v>
      </c>
      <c r="DH21" s="48">
        <f t="shared" si="206"/>
        <v>0.99999999828235342</v>
      </c>
      <c r="DI21" s="48">
        <f t="shared" si="207"/>
        <v>0.99999999850417376</v>
      </c>
      <c r="DJ21" s="48">
        <f t="shared" si="208"/>
        <v>0.99999999867687117</v>
      </c>
      <c r="DK21" s="48">
        <f t="shared" si="209"/>
        <v>0.99999999881348756</v>
      </c>
      <c r="DL21" s="48"/>
      <c r="DM21" s="48">
        <f>CI21*$CD21</f>
        <v>0</v>
      </c>
      <c r="DN21" s="48">
        <f t="shared" ref="DN21:DW22" si="216">CJ21*$CD21</f>
        <v>0.2711323292581273</v>
      </c>
      <c r="DO21" s="48">
        <f t="shared" si="216"/>
        <v>0.70831957163786996</v>
      </c>
      <c r="DP21" s="48">
        <f t="shared" si="216"/>
        <v>0.78527597575012786</v>
      </c>
      <c r="DQ21" s="48">
        <f t="shared" si="216"/>
        <v>0.79750597751848873</v>
      </c>
      <c r="DR21" s="48">
        <f t="shared" si="216"/>
        <v>0.7995287363350283</v>
      </c>
      <c r="DS21" s="48">
        <f t="shared" si="216"/>
        <v>0.79989828214997172</v>
      </c>
      <c r="DT21" s="48">
        <f t="shared" si="216"/>
        <v>0.79997474394217027</v>
      </c>
      <c r="DU21" s="48">
        <f t="shared" si="216"/>
        <v>0.79999279992293482</v>
      </c>
      <c r="DV21" s="48">
        <f t="shared" si="216"/>
        <v>0.79999765914178056</v>
      </c>
      <c r="DW21" s="48">
        <f t="shared" si="216"/>
        <v>0.79999914006001038</v>
      </c>
      <c r="DX21" s="48">
        <f t="shared" ref="DX21:DX22" si="217">CT21*$CD21</f>
        <v>0.79999964670185042</v>
      </c>
      <c r="DY21" s="48">
        <f t="shared" ref="DY21:DY22" si="218">CU21*$CD21</f>
        <v>0.7999998393717227</v>
      </c>
      <c r="DZ21" s="48">
        <f t="shared" ref="DZ21:DZ22" si="219">CV21*$CD21</f>
        <v>0.79999992000627185</v>
      </c>
      <c r="EA21" s="48">
        <f t="shared" ref="EA21:EA22" si="220">CW21*$CD21</f>
        <v>0.79999995678533042</v>
      </c>
      <c r="EB21" s="48">
        <f t="shared" ref="EB21:EB22" si="221">CX21*$CD21</f>
        <v>0.79999997490178953</v>
      </c>
      <c r="EC21" s="48">
        <f t="shared" ref="EC21:EC22" si="222">CY21*$CD21</f>
        <v>0.79999998445752374</v>
      </c>
      <c r="ED21" s="48">
        <f t="shared" ref="ED21:ED22" si="223">CZ21*$CD21</f>
        <v>0.79999998981333187</v>
      </c>
      <c r="EE21" s="48">
        <f t="shared" ref="EE21:EE22" si="224">DA21*$CD21</f>
        <v>0.79999999298098268</v>
      </c>
      <c r="EF21" s="48">
        <f t="shared" ref="EF21:EF22" si="225">DB21*$CD21</f>
        <v>0.79999999494569707</v>
      </c>
      <c r="EG21" s="48">
        <f t="shared" ref="EG21:EG22" si="226">DC21*$CD21</f>
        <v>0.79999999621658635</v>
      </c>
      <c r="EH21" s="48">
        <f t="shared" ref="EH21:EH22" si="227">DD21*$CD21</f>
        <v>0.79999999706975256</v>
      </c>
      <c r="EI21" s="48">
        <f t="shared" ref="EI21:EI22" si="228">DE21*$CD21</f>
        <v>0.79999999766158458</v>
      </c>
      <c r="EJ21" s="48">
        <f t="shared" ref="EJ21:EJ22" si="229">DF21*$CD21</f>
        <v>0.7999999980842043</v>
      </c>
      <c r="EK21" s="48">
        <f t="shared" ref="EK21:EK22" si="230">DG21*$CD21</f>
        <v>0.79999999839382951</v>
      </c>
      <c r="EL21" s="48">
        <f t="shared" ref="EL21:EL22" si="231">DH21*$CD21</f>
        <v>0.79999999862588278</v>
      </c>
      <c r="EM21" s="48">
        <f t="shared" ref="EM21:EM22" si="232">DI21*$CD21</f>
        <v>0.79999999880333905</v>
      </c>
      <c r="EN21" s="48">
        <f t="shared" ref="EN21:EN22" si="233">DJ21*$CD21</f>
        <v>0.79999999894149698</v>
      </c>
      <c r="EO21" s="48">
        <f t="shared" ref="EO21:EO22" si="234">DK21*$CD21</f>
        <v>0.79999999905079011</v>
      </c>
      <c r="EP21" s="48"/>
      <c r="EQ21" s="48">
        <f t="shared" si="53"/>
        <v>2.1864756559652214</v>
      </c>
      <c r="ER21" s="48">
        <f t="shared" ref="ER21:ER22" si="235">DN21+$CA21</f>
        <v>2.4576079852233486</v>
      </c>
      <c r="ES21" s="48">
        <f t="shared" ref="ES21:ES22" si="236">DO21+$CA21</f>
        <v>2.8947952276030913</v>
      </c>
      <c r="ET21" s="48">
        <f t="shared" ref="ET21:ET22" si="237">DP21+$CA21</f>
        <v>2.9717516317153492</v>
      </c>
      <c r="EU21" s="48">
        <f t="shared" ref="EU21:EU22" si="238">DQ21+$CA21</f>
        <v>2.9839816334837099</v>
      </c>
      <c r="EV21" s="48">
        <f t="shared" ref="EV21:EV22" si="239">DR21+$CA21</f>
        <v>2.9860043923002495</v>
      </c>
      <c r="EW21" s="48">
        <f t="shared" ref="EW21:EW22" si="240">DS21+$CA21</f>
        <v>2.986373938115193</v>
      </c>
      <c r="EX21" s="48">
        <f t="shared" ref="EX21:EX22" si="241">DT21+$CA21</f>
        <v>2.9864503999073917</v>
      </c>
      <c r="EY21" s="48">
        <f t="shared" ref="EY21:EY22" si="242">DU21+$CA21</f>
        <v>2.986468455888156</v>
      </c>
      <c r="EZ21" s="48">
        <f t="shared" ref="EZ21:EZ22" si="243">DV21+$CA21</f>
        <v>2.986473315107002</v>
      </c>
      <c r="FA21" s="48">
        <f t="shared" ref="FA21:FA22" si="244">DW21+$CA21</f>
        <v>2.9864747960252318</v>
      </c>
      <c r="FB21" s="48">
        <f t="shared" si="26"/>
        <v>2.9864753026670718</v>
      </c>
      <c r="FC21" s="48">
        <f t="shared" si="27"/>
        <v>2.9864754953369443</v>
      </c>
      <c r="FD21" s="48">
        <f t="shared" si="28"/>
        <v>2.9864755759714932</v>
      </c>
      <c r="FE21" s="48">
        <f t="shared" si="29"/>
        <v>2.9864756127505521</v>
      </c>
      <c r="FF21" s="48">
        <f t="shared" si="30"/>
        <v>2.9864756308670111</v>
      </c>
      <c r="FG21" s="48">
        <f t="shared" si="31"/>
        <v>2.986475640422745</v>
      </c>
      <c r="FH21" s="48">
        <f t="shared" si="32"/>
        <v>2.9864756457785533</v>
      </c>
      <c r="FI21" s="48">
        <f t="shared" si="33"/>
        <v>2.9864756489462039</v>
      </c>
      <c r="FJ21" s="48">
        <f t="shared" si="34"/>
        <v>2.9864756509109185</v>
      </c>
      <c r="FK21" s="48">
        <f t="shared" si="35"/>
        <v>2.9864756521818077</v>
      </c>
      <c r="FL21" s="48">
        <f t="shared" si="36"/>
        <v>2.9864756530349741</v>
      </c>
      <c r="FM21" s="48">
        <f t="shared" si="37"/>
        <v>2.986475653626806</v>
      </c>
      <c r="FN21" s="48">
        <f t="shared" si="38"/>
        <v>2.9864756540494257</v>
      </c>
      <c r="FO21" s="48">
        <f t="shared" si="39"/>
        <v>2.9864756543590509</v>
      </c>
      <c r="FP21" s="48">
        <f t="shared" si="40"/>
        <v>2.9864756545911044</v>
      </c>
      <c r="FQ21" s="48">
        <f t="shared" si="41"/>
        <v>2.9864756547685607</v>
      </c>
      <c r="FR21" s="48">
        <f t="shared" si="42"/>
        <v>2.9864756549067186</v>
      </c>
      <c r="FS21" s="48">
        <f t="shared" si="43"/>
        <v>2.9864756550160116</v>
      </c>
      <c r="FT21" s="48"/>
      <c r="FU21" s="48">
        <f t="shared" si="54"/>
        <v>0</v>
      </c>
      <c r="FV21" s="48">
        <f t="shared" si="139"/>
        <v>4003.6129230133888</v>
      </c>
      <c r="FW21" s="48">
        <f t="shared" si="140"/>
        <v>11332.678549958977</v>
      </c>
      <c r="FX21" s="48">
        <f t="shared" si="141"/>
        <v>18722.851876787987</v>
      </c>
      <c r="FY21" s="48">
        <f t="shared" si="110"/>
        <v>25710.741884432849</v>
      </c>
      <c r="FZ21" s="48">
        <f t="shared" si="111"/>
        <v>32217.800814817601</v>
      </c>
      <c r="GA21" s="48">
        <f t="shared" si="112"/>
        <v>38194.074736287206</v>
      </c>
      <c r="GB21" s="48">
        <f t="shared" si="113"/>
        <v>43621.835914493829</v>
      </c>
      <c r="GC21" s="48">
        <f t="shared" si="114"/>
        <v>48510.718599820153</v>
      </c>
      <c r="GD21" s="48">
        <f t="shared" si="115"/>
        <v>52887.568079765093</v>
      </c>
      <c r="GE21" s="48">
        <f t="shared" si="116"/>
        <v>56788.489876247746</v>
      </c>
      <c r="GF21" s="48">
        <f t="shared" si="117"/>
        <v>60253.655995907611</v>
      </c>
      <c r="GG21" s="48">
        <f t="shared" si="118"/>
        <v>63324.092182647801</v>
      </c>
      <c r="GH21" s="48">
        <f t="shared" si="119"/>
        <v>66039.753103433512</v>
      </c>
      <c r="GI21" s="48">
        <f t="shared" si="120"/>
        <v>68438.419278728077</v>
      </c>
      <c r="GJ21" s="48">
        <f t="shared" si="121"/>
        <v>70555.117267919763</v>
      </c>
      <c r="GK21" s="48">
        <f t="shared" si="122"/>
        <v>72421.872000979303</v>
      </c>
      <c r="GL21" s="48">
        <f t="shared" si="123"/>
        <v>74067.667645790774</v>
      </c>
      <c r="GM21" s="48">
        <f t="shared" si="124"/>
        <v>75518.536301660235</v>
      </c>
      <c r="GN21" s="48">
        <f t="shared" si="125"/>
        <v>76797.721538746846</v>
      </c>
      <c r="GO21" s="48">
        <f t="shared" si="126"/>
        <v>77925.882005666339</v>
      </c>
      <c r="GP21" s="48">
        <f t="shared" si="127"/>
        <v>78921.312422522416</v>
      </c>
      <c r="GQ21" s="48">
        <f t="shared" si="128"/>
        <v>79800.167380986313</v>
      </c>
      <c r="GR21" s="48">
        <f t="shared" si="129"/>
        <v>80576.678827965778</v>
      </c>
      <c r="GS21" s="48">
        <f t="shared" si="130"/>
        <v>81263.361782824664</v>
      </c>
      <c r="GT21" s="48">
        <f t="shared" si="131"/>
        <v>81871.205302120405</v>
      </c>
      <c r="GU21" s="48">
        <f t="shared" si="132"/>
        <v>82409.847343343266</v>
      </c>
      <c r="GV21" s="48">
        <f t="shared" si="133"/>
        <v>82887.733249736659</v>
      </c>
      <c r="GW21" s="48">
        <f t="shared" si="134"/>
        <v>83312.258259661801</v>
      </c>
    </row>
    <row r="22" spans="1:205" x14ac:dyDescent="0.25">
      <c r="A22" s="24">
        <v>18</v>
      </c>
      <c r="B22" s="22" t="str">
        <f t="shared" si="47"/>
        <v/>
      </c>
      <c r="C22" s="3"/>
      <c r="D22" s="48" t="s">
        <v>59</v>
      </c>
      <c r="E22" s="48">
        <v>100</v>
      </c>
      <c r="F22" s="48">
        <v>4.0399999999999998E-2</v>
      </c>
      <c r="G22" s="48">
        <v>1.48</v>
      </c>
      <c r="H22" s="48">
        <f t="shared" si="142"/>
        <v>75</v>
      </c>
      <c r="I22" s="48"/>
      <c r="J22" s="48">
        <v>0.8</v>
      </c>
      <c r="K22" s="48">
        <v>50</v>
      </c>
      <c r="L22" s="48">
        <f>IF('Graph-Settings'!$I$6='Graph-Settings'!$C$46, K22, 'Graph-Settings'!$I$6)</f>
        <v>50</v>
      </c>
      <c r="M22" s="48">
        <f t="shared" si="149"/>
        <v>1</v>
      </c>
      <c r="N22" s="48">
        <f t="shared" ref="N22:AP22" si="245">$H22/100*(($E22*(1-EXP(-$F22*N$4))^$G22)) + ((100-$H22)/100*N13)</f>
        <v>0</v>
      </c>
      <c r="O22" s="48">
        <f t="shared" si="245"/>
        <v>2.355346104448452</v>
      </c>
      <c r="P22" s="48">
        <f t="shared" si="245"/>
        <v>6.1131167153139145</v>
      </c>
      <c r="Q22" s="48">
        <f t="shared" si="245"/>
        <v>10.375858985826525</v>
      </c>
      <c r="R22" s="48">
        <f t="shared" si="245"/>
        <v>14.811153678375973</v>
      </c>
      <c r="S22" s="48">
        <f t="shared" si="245"/>
        <v>19.239501462205116</v>
      </c>
      <c r="T22" s="48">
        <f t="shared" si="245"/>
        <v>23.555219392663247</v>
      </c>
      <c r="U22" s="48">
        <f t="shared" si="245"/>
        <v>27.694982220409329</v>
      </c>
      <c r="V22" s="48">
        <f t="shared" si="245"/>
        <v>31.621905415631211</v>
      </c>
      <c r="W22" s="48">
        <f t="shared" si="245"/>
        <v>35.316372966093866</v>
      </c>
      <c r="X22" s="48">
        <f t="shared" si="245"/>
        <v>38.770314368967206</v>
      </c>
      <c r="Y22" s="48">
        <f t="shared" si="245"/>
        <v>41.983444781544144</v>
      </c>
      <c r="Z22" s="48">
        <f t="shared" si="245"/>
        <v>44.960708606445756</v>
      </c>
      <c r="AA22" s="48">
        <f t="shared" si="245"/>
        <v>47.710501168206839</v>
      </c>
      <c r="AB22" s="48">
        <f t="shared" si="245"/>
        <v>50.243413522440711</v>
      </c>
      <c r="AC22" s="48">
        <f t="shared" si="245"/>
        <v>52.571339332575434</v>
      </c>
      <c r="AD22" s="48">
        <f t="shared" si="245"/>
        <v>54.706837807994049</v>
      </c>
      <c r="AE22" s="48">
        <f t="shared" si="245"/>
        <v>56.662680644246905</v>
      </c>
      <c r="AF22" s="48">
        <f t="shared" si="245"/>
        <v>58.451532711200706</v>
      </c>
      <c r="AG22" s="48">
        <f t="shared" si="245"/>
        <v>60.085730721314292</v>
      </c>
      <c r="AH22" s="48">
        <f t="shared" si="245"/>
        <v>61.577134006240186</v>
      </c>
      <c r="AI22" s="48">
        <f t="shared" si="245"/>
        <v>62.937028448242643</v>
      </c>
      <c r="AJ22" s="48">
        <f t="shared" si="245"/>
        <v>64.176069543195439</v>
      </c>
      <c r="AK22" s="48">
        <f t="shared" si="245"/>
        <v>65.304254141847849</v>
      </c>
      <c r="AL22" s="48">
        <f t="shared" si="245"/>
        <v>66.330913035272403</v>
      </c>
      <c r="AM22" s="48">
        <f t="shared" si="245"/>
        <v>67.264718493101114</v>
      </c>
      <c r="AN22" s="48">
        <f t="shared" si="245"/>
        <v>68.113702316899406</v>
      </c>
      <c r="AO22" s="48">
        <f t="shared" si="245"/>
        <v>68.885281066676257</v>
      </c>
      <c r="AP22" s="55">
        <f t="shared" si="245"/>
        <v>69.586285948937757</v>
      </c>
      <c r="AR22" s="63">
        <f t="shared" si="151"/>
        <v>0</v>
      </c>
      <c r="AS22" s="48">
        <f t="shared" si="152"/>
        <v>2.355346104448452</v>
      </c>
      <c r="AT22" s="48">
        <f t="shared" si="153"/>
        <v>6.1131167153139145</v>
      </c>
      <c r="AU22" s="48">
        <f t="shared" si="154"/>
        <v>10.375858985826525</v>
      </c>
      <c r="AV22" s="48">
        <f t="shared" si="155"/>
        <v>14.811153678375973</v>
      </c>
      <c r="AW22" s="48">
        <f t="shared" si="156"/>
        <v>19.239501462205116</v>
      </c>
      <c r="AX22" s="48">
        <f t="shared" si="157"/>
        <v>23.555219392663247</v>
      </c>
      <c r="AY22" s="48">
        <f t="shared" si="158"/>
        <v>27.694982220409329</v>
      </c>
      <c r="AZ22" s="48">
        <f t="shared" si="159"/>
        <v>31.621905415631211</v>
      </c>
      <c r="BA22" s="48">
        <f t="shared" si="160"/>
        <v>35.316372966093866</v>
      </c>
      <c r="BB22" s="48">
        <f t="shared" si="161"/>
        <v>38.770314368967206</v>
      </c>
      <c r="BC22" s="48">
        <f t="shared" si="162"/>
        <v>41.983444781544144</v>
      </c>
      <c r="BD22" s="48">
        <f t="shared" si="163"/>
        <v>44.960708606445756</v>
      </c>
      <c r="BE22" s="48">
        <f t="shared" si="164"/>
        <v>47.710501168206839</v>
      </c>
      <c r="BF22" s="48">
        <f t="shared" si="165"/>
        <v>50.243413522440711</v>
      </c>
      <c r="BG22" s="48">
        <f t="shared" si="166"/>
        <v>52.571339332575434</v>
      </c>
      <c r="BH22" s="48">
        <f t="shared" si="167"/>
        <v>54.706837807994049</v>
      </c>
      <c r="BI22" s="48">
        <f t="shared" si="168"/>
        <v>56.662680644246905</v>
      </c>
      <c r="BJ22" s="48">
        <f t="shared" si="169"/>
        <v>58.451532711200706</v>
      </c>
      <c r="BK22" s="48">
        <f t="shared" si="170"/>
        <v>60.085730721314292</v>
      </c>
      <c r="BL22" s="48">
        <f t="shared" si="171"/>
        <v>61.577134006240186</v>
      </c>
      <c r="BM22" s="48">
        <f t="shared" si="172"/>
        <v>62.937028448242643</v>
      </c>
      <c r="BN22" s="48">
        <f t="shared" si="173"/>
        <v>64.176069543195439</v>
      </c>
      <c r="BO22" s="48">
        <f t="shared" si="174"/>
        <v>65.304254141847849</v>
      </c>
      <c r="BP22" s="48">
        <f t="shared" si="175"/>
        <v>66.330913035272403</v>
      </c>
      <c r="BQ22" s="48">
        <f t="shared" si="176"/>
        <v>67.264718493101114</v>
      </c>
      <c r="BR22" s="48">
        <f t="shared" si="177"/>
        <v>68.113702316899406</v>
      </c>
      <c r="BS22" s="48">
        <f t="shared" si="178"/>
        <v>68.885281066676257</v>
      </c>
      <c r="BT22" s="55">
        <f t="shared" si="179"/>
        <v>69.586285948937757</v>
      </c>
      <c r="BW22" s="63" t="s">
        <v>25</v>
      </c>
      <c r="BX22" s="48"/>
      <c r="BY22" s="48"/>
      <c r="BZ22" s="48"/>
      <c r="CA22" s="48">
        <f>5*(1-EXP(-0.0115*L21))</f>
        <v>2.1864756559652214</v>
      </c>
      <c r="CB22" s="48"/>
      <c r="CC22" s="48">
        <v>6</v>
      </c>
      <c r="CD22" s="48">
        <v>0.8</v>
      </c>
      <c r="CE22" s="48">
        <f>0.001*CC22^1.5*(460+25.9*$CC$1)^1.5</f>
        <v>2381.5836371856572</v>
      </c>
      <c r="CF22" s="48">
        <f t="shared" si="180"/>
        <v>3.6307800191114792</v>
      </c>
      <c r="CG22" s="48"/>
      <c r="CI22" s="63">
        <f t="shared" si="214"/>
        <v>0</v>
      </c>
      <c r="CJ22" s="48">
        <f t="shared" si="182"/>
        <v>0</v>
      </c>
      <c r="CK22" s="48">
        <f t="shared" si="183"/>
        <v>0.43500445912674179</v>
      </c>
      <c r="CL22" s="48">
        <f t="shared" si="184"/>
        <v>0.78804221729918256</v>
      </c>
      <c r="CM22" s="48">
        <f t="shared" si="185"/>
        <v>0.92357809747500463</v>
      </c>
      <c r="CN22" s="48">
        <f t="shared" si="186"/>
        <v>0.97240183328711982</v>
      </c>
      <c r="CO22" s="48">
        <f t="shared" si="187"/>
        <v>0.98977194716573558</v>
      </c>
      <c r="CP22" s="48">
        <f t="shared" si="188"/>
        <v>0.99605286984157038</v>
      </c>
      <c r="CQ22" s="48">
        <f t="shared" si="189"/>
        <v>0.9984003314720008</v>
      </c>
      <c r="CR22" s="48">
        <f t="shared" si="190"/>
        <v>0.99931609147030886</v>
      </c>
      <c r="CS22" s="48">
        <f t="shared" si="191"/>
        <v>0.99969097639749327</v>
      </c>
      <c r="CT22" s="48">
        <f t="shared" si="192"/>
        <v>0.99985241597677055</v>
      </c>
      <c r="CU22" s="48">
        <f t="shared" si="193"/>
        <v>0.99992558727345837</v>
      </c>
      <c r="CV22" s="48">
        <f t="shared" si="194"/>
        <v>0.99996046546104855</v>
      </c>
      <c r="CW22" s="48">
        <f t="shared" si="195"/>
        <v>0.99997792148746201</v>
      </c>
      <c r="CX22" s="48">
        <f t="shared" si="196"/>
        <v>0.99998707476094384</v>
      </c>
      <c r="CY22" s="48">
        <f t="shared" si="197"/>
        <v>0.99999209087412744</v>
      </c>
      <c r="CZ22" s="48">
        <f t="shared" si="198"/>
        <v>0.99999495613116207</v>
      </c>
      <c r="DA22" s="48">
        <f t="shared" si="199"/>
        <v>0.99999665743846811</v>
      </c>
      <c r="DB22" s="48">
        <f t="shared" si="200"/>
        <v>0.99999770468085125</v>
      </c>
      <c r="DC22" s="48">
        <f t="shared" si="201"/>
        <v>0.99999837119088919</v>
      </c>
      <c r="DD22" s="48">
        <f t="shared" si="202"/>
        <v>0.99999880866631974</v>
      </c>
      <c r="DE22" s="48">
        <f t="shared" si="203"/>
        <v>0.99999910408168147</v>
      </c>
      <c r="DF22" s="48">
        <f t="shared" si="204"/>
        <v>0.99999930884314947</v>
      </c>
      <c r="DG22" s="48">
        <f t="shared" si="205"/>
        <v>0.99999945420947778</v>
      </c>
      <c r="DH22" s="48">
        <f t="shared" si="206"/>
        <v>0.99999955969838183</v>
      </c>
      <c r="DI22" s="48">
        <f t="shared" si="207"/>
        <v>0.99999963780102752</v>
      </c>
      <c r="DJ22" s="48">
        <f t="shared" si="208"/>
        <v>0.99999969669751865</v>
      </c>
      <c r="DK22" s="48">
        <f t="shared" si="209"/>
        <v>0.9999997418606712</v>
      </c>
      <c r="DL22" s="48"/>
      <c r="DM22" s="48">
        <f>CI22*$CD22</f>
        <v>0</v>
      </c>
      <c r="DN22" s="48">
        <f t="shared" si="216"/>
        <v>0</v>
      </c>
      <c r="DO22" s="48">
        <f t="shared" si="216"/>
        <v>0.34800356730139348</v>
      </c>
      <c r="DP22" s="48">
        <f t="shared" si="216"/>
        <v>0.63043377383934607</v>
      </c>
      <c r="DQ22" s="48">
        <f t="shared" si="216"/>
        <v>0.73886247798000371</v>
      </c>
      <c r="DR22" s="48">
        <f t="shared" si="216"/>
        <v>0.77792146662969586</v>
      </c>
      <c r="DS22" s="48">
        <f t="shared" si="216"/>
        <v>0.79181755773258855</v>
      </c>
      <c r="DT22" s="48">
        <f t="shared" si="216"/>
        <v>0.79684229587325639</v>
      </c>
      <c r="DU22" s="48">
        <f t="shared" si="216"/>
        <v>0.79872026517760064</v>
      </c>
      <c r="DV22" s="48">
        <f t="shared" si="216"/>
        <v>0.79945287317624714</v>
      </c>
      <c r="DW22" s="48">
        <f t="shared" si="216"/>
        <v>0.79975278111799464</v>
      </c>
      <c r="DX22" s="48">
        <f t="shared" si="217"/>
        <v>0.7998819327814165</v>
      </c>
      <c r="DY22" s="48">
        <f t="shared" si="218"/>
        <v>0.79994046981876676</v>
      </c>
      <c r="DZ22" s="48">
        <f t="shared" si="219"/>
        <v>0.79996837236883889</v>
      </c>
      <c r="EA22" s="48">
        <f t="shared" si="220"/>
        <v>0.79998233718996969</v>
      </c>
      <c r="EB22" s="48">
        <f t="shared" si="221"/>
        <v>0.79998965980875514</v>
      </c>
      <c r="EC22" s="48">
        <f t="shared" si="222"/>
        <v>0.79999367269930199</v>
      </c>
      <c r="ED22" s="48">
        <f t="shared" si="223"/>
        <v>0.79999596490492975</v>
      </c>
      <c r="EE22" s="48">
        <f t="shared" si="224"/>
        <v>0.79999732595077455</v>
      </c>
      <c r="EF22" s="48">
        <f t="shared" si="225"/>
        <v>0.79999816374468102</v>
      </c>
      <c r="EG22" s="48">
        <f t="shared" si="226"/>
        <v>0.79999869695271142</v>
      </c>
      <c r="EH22" s="48">
        <f t="shared" si="227"/>
        <v>0.79999904693305579</v>
      </c>
      <c r="EI22" s="48">
        <f t="shared" si="228"/>
        <v>0.7999992832653452</v>
      </c>
      <c r="EJ22" s="48">
        <f t="shared" si="229"/>
        <v>0.79999944707451964</v>
      </c>
      <c r="EK22" s="48">
        <f t="shared" si="230"/>
        <v>0.79999956336758227</v>
      </c>
      <c r="EL22" s="48">
        <f t="shared" si="231"/>
        <v>0.79999964775870547</v>
      </c>
      <c r="EM22" s="48">
        <f t="shared" si="232"/>
        <v>0.79999971024082206</v>
      </c>
      <c r="EN22" s="48">
        <f t="shared" si="233"/>
        <v>0.79999975735801498</v>
      </c>
      <c r="EO22" s="48">
        <f t="shared" si="234"/>
        <v>0.799999793488537</v>
      </c>
      <c r="EP22" s="48"/>
      <c r="EQ22" s="48">
        <f t="shared" si="53"/>
        <v>2.1864756559652214</v>
      </c>
      <c r="ER22" s="48">
        <f t="shared" si="235"/>
        <v>2.1864756559652214</v>
      </c>
      <c r="ES22" s="48">
        <f t="shared" si="236"/>
        <v>2.5344792232666151</v>
      </c>
      <c r="ET22" s="48">
        <f t="shared" si="237"/>
        <v>2.8169094298045674</v>
      </c>
      <c r="EU22" s="48">
        <f t="shared" si="238"/>
        <v>2.9253381339452251</v>
      </c>
      <c r="EV22" s="48">
        <f t="shared" si="239"/>
        <v>2.9643971225949173</v>
      </c>
      <c r="EW22" s="48">
        <f t="shared" si="240"/>
        <v>2.97829321369781</v>
      </c>
      <c r="EX22" s="48">
        <f t="shared" si="241"/>
        <v>2.9833179518384778</v>
      </c>
      <c r="EY22" s="48">
        <f t="shared" si="242"/>
        <v>2.9851959211428221</v>
      </c>
      <c r="EZ22" s="48">
        <f t="shared" si="243"/>
        <v>2.9859285291414688</v>
      </c>
      <c r="FA22" s="48">
        <f t="shared" si="244"/>
        <v>2.9862284370832159</v>
      </c>
      <c r="FB22" s="48">
        <f t="shared" si="26"/>
        <v>2.986357588746638</v>
      </c>
      <c r="FC22" s="48">
        <f t="shared" si="27"/>
        <v>2.9864161257839883</v>
      </c>
      <c r="FD22" s="48">
        <f t="shared" si="28"/>
        <v>2.9864440283340601</v>
      </c>
      <c r="FE22" s="48">
        <f t="shared" si="29"/>
        <v>2.9864579931551911</v>
      </c>
      <c r="FF22" s="48">
        <f t="shared" si="30"/>
        <v>2.9864653157739767</v>
      </c>
      <c r="FG22" s="48">
        <f t="shared" si="31"/>
        <v>2.9864693286645236</v>
      </c>
      <c r="FH22" s="48">
        <f t="shared" si="32"/>
        <v>2.9864716208701512</v>
      </c>
      <c r="FI22" s="48">
        <f t="shared" si="33"/>
        <v>2.9864729819159961</v>
      </c>
      <c r="FJ22" s="48">
        <f t="shared" si="34"/>
        <v>2.9864738197099023</v>
      </c>
      <c r="FK22" s="48">
        <f t="shared" si="35"/>
        <v>2.986474352917933</v>
      </c>
      <c r="FL22" s="48">
        <f t="shared" si="36"/>
        <v>2.9864747028982772</v>
      </c>
      <c r="FM22" s="48">
        <f t="shared" si="37"/>
        <v>2.9864749392305665</v>
      </c>
      <c r="FN22" s="48">
        <f t="shared" si="38"/>
        <v>2.9864751030397412</v>
      </c>
      <c r="FO22" s="48">
        <f t="shared" si="39"/>
        <v>2.9864752193328039</v>
      </c>
      <c r="FP22" s="48">
        <f t="shared" si="40"/>
        <v>2.9864753037239269</v>
      </c>
      <c r="FQ22" s="48">
        <f t="shared" si="41"/>
        <v>2.9864753662060437</v>
      </c>
      <c r="FR22" s="48">
        <f t="shared" si="42"/>
        <v>2.9864754133232365</v>
      </c>
      <c r="FS22" s="48">
        <f t="shared" si="43"/>
        <v>2.9864754494537582</v>
      </c>
      <c r="FT22" s="48"/>
      <c r="FU22" s="48">
        <f t="shared" si="54"/>
        <v>0</v>
      </c>
      <c r="FV22" s="48">
        <f t="shared" si="139"/>
        <v>1544.9720756247175</v>
      </c>
      <c r="FW22" s="48">
        <f t="shared" si="140"/>
        <v>4648.070191310092</v>
      </c>
      <c r="FX22" s="48">
        <f t="shared" si="141"/>
        <v>8768.3565058491586</v>
      </c>
      <c r="FY22" s="48">
        <f t="shared" si="110"/>
        <v>12998.289798922899</v>
      </c>
      <c r="FZ22" s="48">
        <f t="shared" si="111"/>
        <v>17110.056832416467</v>
      </c>
      <c r="GA22" s="48">
        <f t="shared" si="112"/>
        <v>21046.305019299598</v>
      </c>
      <c r="GB22" s="48">
        <f t="shared" si="113"/>
        <v>24786.881290198384</v>
      </c>
      <c r="GC22" s="48">
        <f t="shared" si="114"/>
        <v>28319.274919651922</v>
      </c>
      <c r="GD22" s="48">
        <f t="shared" si="115"/>
        <v>31635.649675578057</v>
      </c>
      <c r="GE22" s="48">
        <f t="shared" si="116"/>
        <v>34733.104584979767</v>
      </c>
      <c r="GF22" s="48">
        <f t="shared" si="117"/>
        <v>37613.273677526937</v>
      </c>
      <c r="GG22" s="48">
        <f t="shared" si="118"/>
        <v>40281.415562689363</v>
      </c>
      <c r="GH22" s="48">
        <f t="shared" si="119"/>
        <v>42745.422390784952</v>
      </c>
      <c r="GI22" s="48">
        <f t="shared" si="120"/>
        <v>45014.953175248404</v>
      </c>
      <c r="GJ22" s="48">
        <f t="shared" si="121"/>
        <v>47100.74445615623</v>
      </c>
      <c r="GK22" s="48">
        <f t="shared" si="122"/>
        <v>49014.087954539689</v>
      </c>
      <c r="GL22" s="48">
        <f t="shared" si="123"/>
        <v>50766.446311941538</v>
      </c>
      <c r="GM22" s="48">
        <f t="shared" si="124"/>
        <v>52369.176958073993</v>
      </c>
      <c r="GN22" s="48">
        <f t="shared" si="125"/>
        <v>53833.33852120323</v>
      </c>
      <c r="GO22" s="48">
        <f t="shared" si="126"/>
        <v>55169.559430748101</v>
      </c>
      <c r="GP22" s="48">
        <f t="shared" si="127"/>
        <v>56387.953000879759</v>
      </c>
      <c r="GQ22" s="48">
        <f t="shared" si="128"/>
        <v>57498.067016721361</v>
      </c>
      <c r="GR22" s="48">
        <f t="shared" si="129"/>
        <v>58508.858735162554</v>
      </c>
      <c r="GS22" s="48">
        <f t="shared" si="130"/>
        <v>59428.68841666809</v>
      </c>
      <c r="GT22" s="48">
        <f t="shared" si="131"/>
        <v>60265.326177476578</v>
      </c>
      <c r="GU22" s="48">
        <f t="shared" si="132"/>
        <v>61025.968221153482</v>
      </c>
      <c r="GV22" s="48">
        <f t="shared" si="133"/>
        <v>61717.259473646787</v>
      </c>
      <c r="GW22" s="48">
        <f t="shared" si="134"/>
        <v>62345.320381551486</v>
      </c>
    </row>
    <row r="23" spans="1:205" x14ac:dyDescent="0.25">
      <c r="A23" s="24">
        <v>19</v>
      </c>
      <c r="B23" s="22" t="str">
        <f t="shared" si="47"/>
        <v/>
      </c>
      <c r="C23" s="3"/>
      <c r="D23" s="69" t="s">
        <v>139</v>
      </c>
    </row>
    <row r="24" spans="1:205" x14ac:dyDescent="0.25">
      <c r="A24" s="24">
        <v>20</v>
      </c>
      <c r="B24" s="22" t="str">
        <f t="shared" si="47"/>
        <v/>
      </c>
      <c r="C24" s="3"/>
      <c r="D24" s="43" t="s">
        <v>16</v>
      </c>
      <c r="E24" s="43">
        <v>30</v>
      </c>
      <c r="F24" s="43">
        <v>0.08</v>
      </c>
      <c r="G24" s="43">
        <v>3</v>
      </c>
      <c r="H24" s="43"/>
      <c r="I24" s="43"/>
      <c r="J24" s="43">
        <v>0.8</v>
      </c>
      <c r="K24" s="43">
        <v>62</v>
      </c>
      <c r="L24" s="43">
        <f>IF('Graph-Settings'!$I$6='Graph-Settings'!$C$46, K24, 'Graph-Settings'!$I$6)</f>
        <v>62</v>
      </c>
      <c r="M24" s="43">
        <f t="shared" si="149"/>
        <v>1</v>
      </c>
      <c r="N24" s="43">
        <f t="shared" ref="N24:W25" si="246">$E24*(1-EXP(-$F24*N$4))^$G24</f>
        <v>0</v>
      </c>
      <c r="O24" s="43">
        <f t="shared" si="246"/>
        <v>0.17868728336837691</v>
      </c>
      <c r="P24" s="43">
        <f t="shared" si="246"/>
        <v>1.0749762699763432</v>
      </c>
      <c r="Q24" s="43">
        <f t="shared" si="246"/>
        <v>2.7554651769882148</v>
      </c>
      <c r="R24" s="43">
        <f t="shared" si="246"/>
        <v>5.0095412502866683</v>
      </c>
      <c r="S24" s="43">
        <f t="shared" si="246"/>
        <v>7.577413734829415</v>
      </c>
      <c r="T24" s="43">
        <f t="shared" si="246"/>
        <v>10.237425050530156</v>
      </c>
      <c r="U24" s="43">
        <f t="shared" si="246"/>
        <v>12.829311576910703</v>
      </c>
      <c r="V24" s="43">
        <f t="shared" si="246"/>
        <v>15.251019327063375</v>
      </c>
      <c r="W24" s="43">
        <f t="shared" si="246"/>
        <v>17.446737652035161</v>
      </c>
      <c r="X24" s="43">
        <f t="shared" ref="X24:AG25" si="247">$E24*(1-EXP(-$F24*X$4))^$G24</f>
        <v>19.39386944339094</v>
      </c>
      <c r="Y24" s="43">
        <f t="shared" si="247"/>
        <v>21.091865297539673</v>
      </c>
      <c r="Z24" s="43">
        <f t="shared" si="247"/>
        <v>22.553663864113378</v>
      </c>
      <c r="AA24" s="43">
        <f t="shared" si="247"/>
        <v>23.799576709209024</v>
      </c>
      <c r="AB24" s="43">
        <f t="shared" si="247"/>
        <v>24.853156078488485</v>
      </c>
      <c r="AC24" s="43">
        <f t="shared" si="247"/>
        <v>25.738549248669614</v>
      </c>
      <c r="AD24" s="43">
        <f t="shared" si="247"/>
        <v>26.478909934437972</v>
      </c>
      <c r="AE24" s="43">
        <f t="shared" si="247"/>
        <v>27.095530357316161</v>
      </c>
      <c r="AF24" s="43">
        <f t="shared" si="247"/>
        <v>27.60744571739524</v>
      </c>
      <c r="AG24" s="43">
        <f t="shared" si="247"/>
        <v>28.031335297409477</v>
      </c>
      <c r="AH24" s="43">
        <f t="shared" ref="AH24:AP25" si="248">$E24*(1-EXP(-$F24*AH$4))^$G24</f>
        <v>28.381599810154547</v>
      </c>
      <c r="AI24" s="43">
        <f t="shared" si="248"/>
        <v>28.670534984876078</v>
      </c>
      <c r="AJ24" s="43">
        <f t="shared" si="248"/>
        <v>28.908549867446506</v>
      </c>
      <c r="AK24" s="43">
        <f t="shared" si="248"/>
        <v>29.104397860204191</v>
      </c>
      <c r="AL24" s="43">
        <f t="shared" si="248"/>
        <v>29.265401630161296</v>
      </c>
      <c r="AM24" s="43">
        <f t="shared" si="248"/>
        <v>29.397661586691317</v>
      </c>
      <c r="AN24" s="43">
        <f t="shared" si="248"/>
        <v>29.5062430891197</v>
      </c>
      <c r="AO24" s="43">
        <f t="shared" si="248"/>
        <v>29.595340906391616</v>
      </c>
      <c r="AP24" s="50">
        <f t="shared" si="248"/>
        <v>29.668421426203039</v>
      </c>
      <c r="AQ24" s="65" t="s">
        <v>113</v>
      </c>
      <c r="AR24" s="57">
        <f t="shared" ref="AR24:BT24" si="249">$M24*N24</f>
        <v>0</v>
      </c>
      <c r="AS24" s="43">
        <f t="shared" si="249"/>
        <v>0.17868728336837691</v>
      </c>
      <c r="AT24" s="43">
        <f t="shared" si="249"/>
        <v>1.0749762699763432</v>
      </c>
      <c r="AU24" s="43">
        <f t="shared" si="249"/>
        <v>2.7554651769882148</v>
      </c>
      <c r="AV24" s="43">
        <f t="shared" si="249"/>
        <v>5.0095412502866683</v>
      </c>
      <c r="AW24" s="43">
        <f t="shared" si="249"/>
        <v>7.577413734829415</v>
      </c>
      <c r="AX24" s="43">
        <f t="shared" si="249"/>
        <v>10.237425050530156</v>
      </c>
      <c r="AY24" s="43">
        <f t="shared" si="249"/>
        <v>12.829311576910703</v>
      </c>
      <c r="AZ24" s="43">
        <f t="shared" si="249"/>
        <v>15.251019327063375</v>
      </c>
      <c r="BA24" s="43">
        <f t="shared" si="249"/>
        <v>17.446737652035161</v>
      </c>
      <c r="BB24" s="43">
        <f t="shared" si="249"/>
        <v>19.39386944339094</v>
      </c>
      <c r="BC24" s="43">
        <f t="shared" si="249"/>
        <v>21.091865297539673</v>
      </c>
      <c r="BD24" s="43">
        <f t="shared" si="249"/>
        <v>22.553663864113378</v>
      </c>
      <c r="BE24" s="43">
        <f t="shared" si="249"/>
        <v>23.799576709209024</v>
      </c>
      <c r="BF24" s="43">
        <f t="shared" si="249"/>
        <v>24.853156078488485</v>
      </c>
      <c r="BG24" s="43">
        <f t="shared" si="249"/>
        <v>25.738549248669614</v>
      </c>
      <c r="BH24" s="43">
        <f t="shared" si="249"/>
        <v>26.478909934437972</v>
      </c>
      <c r="BI24" s="43">
        <f t="shared" si="249"/>
        <v>27.095530357316161</v>
      </c>
      <c r="BJ24" s="43">
        <f t="shared" si="249"/>
        <v>27.60744571739524</v>
      </c>
      <c r="BK24" s="43">
        <f t="shared" si="249"/>
        <v>28.031335297409477</v>
      </c>
      <c r="BL24" s="43">
        <f t="shared" si="249"/>
        <v>28.381599810154547</v>
      </c>
      <c r="BM24" s="43">
        <f t="shared" si="249"/>
        <v>28.670534984876078</v>
      </c>
      <c r="BN24" s="43">
        <f t="shared" si="249"/>
        <v>28.908549867446506</v>
      </c>
      <c r="BO24" s="43">
        <f t="shared" si="249"/>
        <v>29.104397860204191</v>
      </c>
      <c r="BP24" s="43">
        <f t="shared" si="249"/>
        <v>29.265401630161296</v>
      </c>
      <c r="BQ24" s="43">
        <f t="shared" si="249"/>
        <v>29.397661586691317</v>
      </c>
      <c r="BR24" s="43">
        <f t="shared" si="249"/>
        <v>29.5062430891197</v>
      </c>
      <c r="BS24" s="43">
        <f t="shared" si="249"/>
        <v>29.595340906391616</v>
      </c>
      <c r="BT24" s="50">
        <f t="shared" si="249"/>
        <v>29.668421426203039</v>
      </c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</row>
    <row r="25" spans="1:205" x14ac:dyDescent="0.25">
      <c r="A25" s="24">
        <v>21</v>
      </c>
      <c r="B25" s="22" t="str">
        <f t="shared" si="47"/>
        <v/>
      </c>
      <c r="C25" s="3"/>
      <c r="D25" s="43" t="s">
        <v>110</v>
      </c>
      <c r="E25" s="43">
        <v>60</v>
      </c>
      <c r="F25" s="43">
        <v>4.9700000000000001E-2</v>
      </c>
      <c r="G25" s="43">
        <v>1</v>
      </c>
      <c r="H25" s="43"/>
      <c r="I25" s="43"/>
      <c r="J25" s="43"/>
      <c r="K25" s="43"/>
      <c r="L25" s="43"/>
      <c r="M25" s="43"/>
      <c r="N25" s="43">
        <f t="shared" si="246"/>
        <v>0</v>
      </c>
      <c r="O25" s="43">
        <f t="shared" si="246"/>
        <v>7.0104585884490085</v>
      </c>
      <c r="P25" s="43">
        <f t="shared" si="246"/>
        <v>13.20180834989204</v>
      </c>
      <c r="Q25" s="43">
        <f t="shared" si="246"/>
        <v>18.669754759515069</v>
      </c>
      <c r="R25" s="43">
        <f t="shared" si="246"/>
        <v>23.498820971329422</v>
      </c>
      <c r="S25" s="43">
        <f t="shared" si="246"/>
        <v>27.763654371497061</v>
      </c>
      <c r="T25" s="43">
        <f t="shared" si="246"/>
        <v>31.530180472689544</v>
      </c>
      <c r="U25" s="43">
        <f t="shared" si="246"/>
        <v>34.856621986303324</v>
      </c>
      <c r="V25" s="43">
        <f t="shared" si="246"/>
        <v>37.794398825282329</v>
      </c>
      <c r="W25" s="43">
        <f t="shared" si="246"/>
        <v>40.388922949731871</v>
      </c>
      <c r="X25" s="43">
        <f t="shared" si="247"/>
        <v>42.680300341994993</v>
      </c>
      <c r="Y25" s="43">
        <f t="shared" si="247"/>
        <v>44.703950962275307</v>
      </c>
      <c r="Z25" s="43">
        <f t="shared" si="247"/>
        <v>46.491156268039539</v>
      </c>
      <c r="AA25" s="43">
        <f t="shared" si="247"/>
        <v>48.069542760718505</v>
      </c>
      <c r="AB25" s="43">
        <f t="shared" si="247"/>
        <v>49.463509034339246</v>
      </c>
      <c r="AC25" s="43">
        <f t="shared" si="247"/>
        <v>50.694602927378106</v>
      </c>
      <c r="AD25" s="43">
        <f t="shared" si="247"/>
        <v>51.78185460782295</v>
      </c>
      <c r="AE25" s="43">
        <f t="shared" si="247"/>
        <v>52.742070740251449</v>
      </c>
      <c r="AF25" s="43">
        <f t="shared" si="247"/>
        <v>53.590094282140775</v>
      </c>
      <c r="AG25" s="43">
        <f t="shared" si="247"/>
        <v>54.339033925322688</v>
      </c>
      <c r="AH25" s="43">
        <f t="shared" si="248"/>
        <v>55.000466729275018</v>
      </c>
      <c r="AI25" s="43">
        <f t="shared" si="248"/>
        <v>55.584617078541527</v>
      </c>
      <c r="AJ25" s="43">
        <f t="shared" si="248"/>
        <v>56.100514730592025</v>
      </c>
      <c r="AK25" s="43">
        <f t="shared" si="248"/>
        <v>56.556134397216212</v>
      </c>
      <c r="AL25" s="43">
        <f t="shared" si="248"/>
        <v>56.958519017091213</v>
      </c>
      <c r="AM25" s="43">
        <f t="shared" si="248"/>
        <v>57.313888625061828</v>
      </c>
      <c r="AN25" s="43">
        <f t="shared" si="248"/>
        <v>57.627736501027925</v>
      </c>
      <c r="AO25" s="43">
        <f t="shared" si="248"/>
        <v>57.904914084701808</v>
      </c>
      <c r="AP25" s="50">
        <f t="shared" si="248"/>
        <v>58.14970596884249</v>
      </c>
      <c r="AQ25" s="65" t="s">
        <v>111</v>
      </c>
      <c r="AR25" s="57">
        <f>N25*($CG$10/0.778237)</f>
        <v>0</v>
      </c>
      <c r="AS25" s="57">
        <f t="shared" ref="AS25:BT25" si="250">O25*($CG$10/0.778237)</f>
        <v>7.0104582700548566</v>
      </c>
      <c r="AT25" s="57">
        <f t="shared" si="250"/>
        <v>13.201807750305219</v>
      </c>
      <c r="AU25" s="57">
        <f t="shared" si="250"/>
        <v>18.669753911590405</v>
      </c>
      <c r="AV25" s="57">
        <f t="shared" si="250"/>
        <v>23.498819904082954</v>
      </c>
      <c r="AW25" s="57">
        <f t="shared" si="250"/>
        <v>27.763653110554561</v>
      </c>
      <c r="AX25" s="57">
        <f t="shared" si="250"/>
        <v>31.530179040682643</v>
      </c>
      <c r="AY25" s="57">
        <f t="shared" si="250"/>
        <v>34.856620403219353</v>
      </c>
      <c r="AZ25" s="57">
        <f t="shared" si="250"/>
        <v>37.794397108773282</v>
      </c>
      <c r="BA25" s="57">
        <f t="shared" si="250"/>
        <v>40.388921115387269</v>
      </c>
      <c r="BB25" s="57">
        <f t="shared" si="250"/>
        <v>42.680298403582853</v>
      </c>
      <c r="BC25" s="57">
        <f t="shared" si="250"/>
        <v>44.703948931954983</v>
      </c>
      <c r="BD25" s="57">
        <f t="shared" si="250"/>
        <v>46.491154156549669</v>
      </c>
      <c r="BE25" s="57">
        <f t="shared" si="250"/>
        <v>48.069540577543023</v>
      </c>
      <c r="BF25" s="57">
        <f t="shared" si="250"/>
        <v>49.463506787853966</v>
      </c>
      <c r="BG25" s="57">
        <f t="shared" si="250"/>
        <v>50.694600624980211</v>
      </c>
      <c r="BH25" s="57">
        <f t="shared" si="250"/>
        <v>51.781852256045319</v>
      </c>
      <c r="BI25" s="57">
        <f t="shared" si="250"/>
        <v>52.742068344863661</v>
      </c>
      <c r="BJ25" s="57">
        <f t="shared" si="250"/>
        <v>53.590091848238281</v>
      </c>
      <c r="BK25" s="57">
        <f t="shared" si="250"/>
        <v>54.339031457405589</v>
      </c>
      <c r="BL25" s="57">
        <f t="shared" si="250"/>
        <v>55.000464231317608</v>
      </c>
      <c r="BM25" s="57">
        <f t="shared" si="250"/>
        <v>55.584614554053751</v>
      </c>
      <c r="BN25" s="57">
        <f t="shared" si="250"/>
        <v>56.100512182673711</v>
      </c>
      <c r="BO25" s="57">
        <f t="shared" si="250"/>
        <v>56.556131828605011</v>
      </c>
      <c r="BP25" s="57">
        <f t="shared" si="250"/>
        <v>56.958516430204902</v>
      </c>
      <c r="BQ25" s="57">
        <f t="shared" si="250"/>
        <v>57.313886022035689</v>
      </c>
      <c r="BR25" s="57">
        <f t="shared" si="250"/>
        <v>57.627733883747744</v>
      </c>
      <c r="BS25" s="57">
        <f t="shared" si="250"/>
        <v>57.904911454833048</v>
      </c>
      <c r="BT25" s="57">
        <f t="shared" si="250"/>
        <v>58.14970332785601</v>
      </c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</row>
    <row r="26" spans="1:205" x14ac:dyDescent="0.25">
      <c r="A26" s="24">
        <v>22</v>
      </c>
      <c r="C26" s="3"/>
    </row>
    <row r="27" spans="1:205" x14ac:dyDescent="0.25">
      <c r="A27" s="24">
        <v>23</v>
      </c>
      <c r="C27" s="3"/>
      <c r="M27" t="s">
        <v>123</v>
      </c>
      <c r="N27">
        <v>0</v>
      </c>
      <c r="O27">
        <v>2.5</v>
      </c>
      <c r="P27">
        <v>5</v>
      </c>
      <c r="Q27">
        <v>7.5</v>
      </c>
      <c r="R27">
        <v>10</v>
      </c>
      <c r="S27">
        <v>12.5</v>
      </c>
      <c r="T27">
        <v>15</v>
      </c>
      <c r="U27">
        <v>17.5</v>
      </c>
      <c r="V27">
        <v>20</v>
      </c>
      <c r="W27">
        <v>22.5</v>
      </c>
      <c r="X27">
        <v>25</v>
      </c>
      <c r="Y27">
        <v>27.5</v>
      </c>
      <c r="Z27">
        <v>30</v>
      </c>
      <c r="AA27">
        <v>32.5</v>
      </c>
      <c r="AB27">
        <v>35</v>
      </c>
      <c r="AC27">
        <v>37.5</v>
      </c>
      <c r="AD27">
        <v>40</v>
      </c>
      <c r="AE27">
        <v>42.5</v>
      </c>
      <c r="AF27">
        <v>45</v>
      </c>
      <c r="AG27">
        <v>47.5</v>
      </c>
      <c r="AH27">
        <v>50</v>
      </c>
      <c r="AI27">
        <v>52.5</v>
      </c>
      <c r="AJ27">
        <v>55</v>
      </c>
      <c r="AK27">
        <v>57.5</v>
      </c>
      <c r="AL27">
        <v>60</v>
      </c>
      <c r="AM27">
        <v>62.5</v>
      </c>
      <c r="AN27">
        <v>65</v>
      </c>
      <c r="AO27">
        <v>67.5</v>
      </c>
      <c r="AP27">
        <v>70</v>
      </c>
    </row>
    <row r="28" spans="1:205" x14ac:dyDescent="0.25">
      <c r="A28" s="24">
        <v>24</v>
      </c>
      <c r="C28" s="3"/>
      <c r="M28" t="s">
        <v>122</v>
      </c>
      <c r="N28" s="70">
        <f>147.2*(101-BY28)/(59.5+BY28)</f>
        <v>9.7807308970099669</v>
      </c>
      <c r="AR28" s="16">
        <v>1</v>
      </c>
      <c r="AS28" s="16">
        <v>2</v>
      </c>
      <c r="AT28" s="16">
        <v>3</v>
      </c>
      <c r="AU28" s="16">
        <v>4</v>
      </c>
      <c r="AV28" s="16">
        <v>5</v>
      </c>
      <c r="AW28" s="16">
        <v>6</v>
      </c>
      <c r="AX28" s="16">
        <v>7</v>
      </c>
      <c r="AY28" s="16">
        <v>8</v>
      </c>
      <c r="AZ28" s="16">
        <v>9</v>
      </c>
      <c r="BA28" s="16">
        <v>10</v>
      </c>
      <c r="BB28" s="16">
        <v>11</v>
      </c>
      <c r="BC28" s="16">
        <v>12</v>
      </c>
      <c r="BD28" s="16">
        <v>13</v>
      </c>
      <c r="BE28" s="16">
        <v>14</v>
      </c>
      <c r="BF28" s="16">
        <v>15</v>
      </c>
      <c r="BG28" s="16">
        <v>16</v>
      </c>
      <c r="BH28" s="16">
        <v>17</v>
      </c>
      <c r="BI28" s="16">
        <v>18</v>
      </c>
      <c r="BJ28" s="16">
        <v>19</v>
      </c>
      <c r="BK28" s="16">
        <v>20</v>
      </c>
      <c r="BL28" s="16">
        <v>21</v>
      </c>
      <c r="BM28" s="16">
        <v>22</v>
      </c>
      <c r="BN28" s="16">
        <v>23</v>
      </c>
      <c r="BO28" s="16">
        <v>24</v>
      </c>
      <c r="BP28" s="16">
        <v>25</v>
      </c>
      <c r="BQ28" s="16">
        <v>26</v>
      </c>
      <c r="BR28" s="16">
        <v>27</v>
      </c>
      <c r="BS28" s="16">
        <v>28</v>
      </c>
      <c r="BT28" s="16">
        <v>29</v>
      </c>
      <c r="BX28" t="s">
        <v>36</v>
      </c>
      <c r="BY28" s="12">
        <f>BY1</f>
        <v>91</v>
      </c>
      <c r="BZ28" t="s">
        <v>37</v>
      </c>
      <c r="CA28" s="12" t="str">
        <f>CA1</f>
        <v>Std/No ROS effect</v>
      </c>
      <c r="CB28" t="s">
        <v>102</v>
      </c>
      <c r="CC28" s="12">
        <f>CC1</f>
        <v>97</v>
      </c>
      <c r="CD28" t="s">
        <v>41</v>
      </c>
      <c r="CE28" s="12">
        <f>CE1</f>
        <v>3.5</v>
      </c>
      <c r="CF28" t="s">
        <v>112</v>
      </c>
      <c r="CG28" s="12">
        <f>CG1</f>
        <v>6</v>
      </c>
      <c r="FT28" t="s">
        <v>33</v>
      </c>
      <c r="FU28" s="16">
        <v>1</v>
      </c>
      <c r="FV28" s="16">
        <v>2</v>
      </c>
      <c r="FW28" s="16">
        <v>3</v>
      </c>
      <c r="FX28" s="16">
        <v>4</v>
      </c>
      <c r="FY28" s="16">
        <v>5</v>
      </c>
      <c r="FZ28" s="16">
        <v>6</v>
      </c>
      <c r="GA28" s="16">
        <v>7</v>
      </c>
      <c r="GB28" s="16">
        <v>8</v>
      </c>
      <c r="GC28" s="16">
        <v>9</v>
      </c>
      <c r="GD28" s="16">
        <v>10</v>
      </c>
      <c r="GE28" s="16">
        <v>11</v>
      </c>
      <c r="GF28" s="16">
        <v>12</v>
      </c>
      <c r="GG28" s="16">
        <v>13</v>
      </c>
      <c r="GH28" s="16">
        <v>14</v>
      </c>
      <c r="GI28" s="16">
        <v>15</v>
      </c>
      <c r="GJ28" s="16">
        <v>16</v>
      </c>
      <c r="GK28" s="16">
        <v>17</v>
      </c>
      <c r="GL28" s="16">
        <v>18</v>
      </c>
      <c r="GM28" s="16">
        <v>19</v>
      </c>
      <c r="GN28" s="16">
        <v>20</v>
      </c>
      <c r="GO28" s="16">
        <v>21</v>
      </c>
      <c r="GP28" s="16">
        <v>22</v>
      </c>
      <c r="GQ28" s="16">
        <v>23</v>
      </c>
      <c r="GR28" s="16">
        <v>24</v>
      </c>
      <c r="GS28" s="16">
        <v>25</v>
      </c>
      <c r="GT28" s="16">
        <v>26</v>
      </c>
      <c r="GU28" s="16">
        <v>27</v>
      </c>
      <c r="GV28" s="16">
        <v>28</v>
      </c>
      <c r="GW28" s="16">
        <v>29</v>
      </c>
    </row>
    <row r="29" spans="1:205" x14ac:dyDescent="0.25">
      <c r="A29" s="24">
        <v>25</v>
      </c>
      <c r="B29" s="2"/>
      <c r="C29" s="3"/>
      <c r="M29" t="s">
        <v>121</v>
      </c>
      <c r="N29" s="74">
        <f>0.208*EXP(0.05039*N27)*91.9*(EXP(-0.1386*$N$28)*(1+($N$28^5.31/(4.93*10^7))))</f>
        <v>4.9458521066739074</v>
      </c>
      <c r="O29" s="74">
        <f t="shared" ref="O29:AD29" si="251">0.208*EXP(0.05039*O27)*91.9*(EXP(-0.1386*$N$28)*(1+($N$28^5.31/(4.93*10^7))))</f>
        <v>5.6098516035220651</v>
      </c>
      <c r="P29" s="74">
        <f t="shared" si="251"/>
        <v>6.3629955637114666</v>
      </c>
      <c r="Q29" s="74">
        <f t="shared" si="251"/>
        <v>7.2172519712272196</v>
      </c>
      <c r="R29" s="74">
        <f t="shared" si="251"/>
        <v>8.1861955575214029</v>
      </c>
      <c r="S29" s="74">
        <f t="shared" si="251"/>
        <v>9.2852235134847501</v>
      </c>
      <c r="T29" s="74">
        <f t="shared" si="251"/>
        <v>10.531800161572754</v>
      </c>
      <c r="U29" s="74">
        <f t="shared" si="251"/>
        <v>11.945734476097281</v>
      </c>
      <c r="V29" s="74">
        <f t="shared" si="251"/>
        <v>13.549494861675118</v>
      </c>
      <c r="W29" s="74">
        <f t="shared" si="251"/>
        <v>15.368566191883042</v>
      </c>
      <c r="X29" s="74">
        <f t="shared" si="251"/>
        <v>17.431854781713245</v>
      </c>
      <c r="Y29" s="74">
        <f t="shared" si="251"/>
        <v>19.772147729124441</v>
      </c>
      <c r="Z29" s="74">
        <f t="shared" si="251"/>
        <v>22.426633924947051</v>
      </c>
      <c r="AA29" s="74">
        <f t="shared" si="251"/>
        <v>25.437495010354052</v>
      </c>
      <c r="AB29" s="74">
        <f t="shared" si="251"/>
        <v>28.852575672624699</v>
      </c>
      <c r="AC29" s="74">
        <f t="shared" si="251"/>
        <v>32.726143930669529</v>
      </c>
      <c r="AD29" s="74">
        <f t="shared" si="251"/>
        <v>37.119753491784877</v>
      </c>
      <c r="AE29" s="75">
        <f>0.208*12*(1-EXP(-0.0818*(AE27-28)))*91.9*(EXP(-0.1386*$N$28)*(1+($N$28^5.31/(4.93*10^7))))</f>
        <v>41.22407038903841</v>
      </c>
      <c r="AF29" s="75">
        <f t="shared" ref="AF29:AP29" si="252">0.208*12*(1-EXP(-0.0818*(AF27-28)))*91.9*(EXP(-0.1386*$N$28)*(1+($N$28^5.31/(4.93*10^7))))</f>
        <v>44.576416783406593</v>
      </c>
      <c r="AG29" s="75">
        <f t="shared" si="252"/>
        <v>47.308762608686429</v>
      </c>
      <c r="AH29" s="75">
        <f t="shared" si="252"/>
        <v>49.535774030139265</v>
      </c>
      <c r="AI29" s="75">
        <f t="shared" si="252"/>
        <v>51.35091024949886</v>
      </c>
      <c r="AJ29" s="75">
        <f t="shared" si="252"/>
        <v>52.830345632314121</v>
      </c>
      <c r="AK29" s="75">
        <f t="shared" si="252"/>
        <v>54.036166456438238</v>
      </c>
      <c r="AL29" s="75">
        <f t="shared" si="252"/>
        <v>55.01897643704347</v>
      </c>
      <c r="AM29" s="75">
        <f t="shared" si="252"/>
        <v>55.820020372139624</v>
      </c>
      <c r="AN29" s="75">
        <f t="shared" si="252"/>
        <v>56.472915029924017</v>
      </c>
      <c r="AO29" s="75">
        <f t="shared" si="252"/>
        <v>57.005059916723788</v>
      </c>
      <c r="AP29" s="75">
        <f t="shared" si="252"/>
        <v>57.43878713009709</v>
      </c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CG29" s="3"/>
    </row>
    <row r="30" spans="1:205" x14ac:dyDescent="0.25">
      <c r="A30" s="24">
        <v>26</v>
      </c>
      <c r="C30" s="3"/>
      <c r="D30" s="2"/>
      <c r="E30" s="2"/>
      <c r="F30" s="2"/>
      <c r="G30" s="2"/>
      <c r="H30" s="2"/>
      <c r="I30" s="2" t="s">
        <v>34</v>
      </c>
      <c r="J30" s="2"/>
      <c r="K30" s="2"/>
      <c r="L30" s="2"/>
      <c r="M30" s="2"/>
      <c r="N30" s="15" t="s">
        <v>103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13"/>
      <c r="AR30" s="15" t="s">
        <v>50</v>
      </c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CI30" s="3" t="s">
        <v>46</v>
      </c>
      <c r="DM30" t="s">
        <v>45</v>
      </c>
      <c r="EQ30" t="s">
        <v>48</v>
      </c>
      <c r="FU30" s="3" t="s">
        <v>49</v>
      </c>
    </row>
    <row r="31" spans="1:205" x14ac:dyDescent="0.25">
      <c r="A31" s="24">
        <v>27</v>
      </c>
      <c r="C31" s="3"/>
      <c r="D31" s="9" t="s">
        <v>0</v>
      </c>
      <c r="E31" s="40" t="s">
        <v>1</v>
      </c>
      <c r="F31" s="40" t="s">
        <v>2</v>
      </c>
      <c r="G31" s="40" t="s">
        <v>3</v>
      </c>
      <c r="H31" s="40" t="s">
        <v>31</v>
      </c>
      <c r="I31" s="40" t="s">
        <v>35</v>
      </c>
      <c r="J31" s="40" t="s">
        <v>27</v>
      </c>
      <c r="K31" s="40" t="s">
        <v>28</v>
      </c>
      <c r="L31" s="40" t="s">
        <v>187</v>
      </c>
      <c r="M31" s="40" t="s">
        <v>24</v>
      </c>
      <c r="N31" s="38">
        <f>N29</f>
        <v>4.9458521066739074</v>
      </c>
      <c r="O31" s="38">
        <f t="shared" ref="O31:AP31" si="253">O29</f>
        <v>5.6098516035220651</v>
      </c>
      <c r="P31" s="38">
        <f t="shared" si="253"/>
        <v>6.3629955637114666</v>
      </c>
      <c r="Q31" s="38">
        <f t="shared" si="253"/>
        <v>7.2172519712272196</v>
      </c>
      <c r="R31" s="38">
        <f t="shared" si="253"/>
        <v>8.1861955575214029</v>
      </c>
      <c r="S31" s="38">
        <f t="shared" si="253"/>
        <v>9.2852235134847501</v>
      </c>
      <c r="T31" s="38">
        <f t="shared" si="253"/>
        <v>10.531800161572754</v>
      </c>
      <c r="U31" s="38">
        <f t="shared" si="253"/>
        <v>11.945734476097281</v>
      </c>
      <c r="V31" s="38">
        <f t="shared" si="253"/>
        <v>13.549494861675118</v>
      </c>
      <c r="W31" s="38">
        <f t="shared" si="253"/>
        <v>15.368566191883042</v>
      </c>
      <c r="X31" s="38">
        <f t="shared" si="253"/>
        <v>17.431854781713245</v>
      </c>
      <c r="Y31" s="38">
        <f t="shared" si="253"/>
        <v>19.772147729124441</v>
      </c>
      <c r="Z31" s="38">
        <f t="shared" si="253"/>
        <v>22.426633924947051</v>
      </c>
      <c r="AA31" s="38">
        <f t="shared" si="253"/>
        <v>25.437495010354052</v>
      </c>
      <c r="AB31" s="38">
        <f t="shared" si="253"/>
        <v>28.852575672624699</v>
      </c>
      <c r="AC31" s="38">
        <f t="shared" si="253"/>
        <v>32.726143930669529</v>
      </c>
      <c r="AD31" s="38">
        <f t="shared" si="253"/>
        <v>37.119753491784877</v>
      </c>
      <c r="AE31" s="38">
        <f t="shared" si="253"/>
        <v>41.22407038903841</v>
      </c>
      <c r="AF31" s="38">
        <f t="shared" si="253"/>
        <v>44.576416783406593</v>
      </c>
      <c r="AG31" s="38">
        <f t="shared" si="253"/>
        <v>47.308762608686429</v>
      </c>
      <c r="AH31" s="38">
        <f t="shared" si="253"/>
        <v>49.535774030139265</v>
      </c>
      <c r="AI31" s="38">
        <f t="shared" si="253"/>
        <v>51.35091024949886</v>
      </c>
      <c r="AJ31" s="38">
        <f t="shared" si="253"/>
        <v>52.830345632314121</v>
      </c>
      <c r="AK31" s="38">
        <f t="shared" si="253"/>
        <v>54.036166456438238</v>
      </c>
      <c r="AL31" s="38">
        <f t="shared" si="253"/>
        <v>55.01897643704347</v>
      </c>
      <c r="AM31" s="38">
        <f t="shared" si="253"/>
        <v>55.820020372139624</v>
      </c>
      <c r="AN31" s="38">
        <f t="shared" si="253"/>
        <v>56.472915029924017</v>
      </c>
      <c r="AO31" s="38">
        <f t="shared" si="253"/>
        <v>57.005059916723788</v>
      </c>
      <c r="AP31" s="38">
        <f t="shared" si="253"/>
        <v>57.43878713009709</v>
      </c>
      <c r="AQ31" s="13"/>
      <c r="AR31" s="38">
        <f>N31</f>
        <v>4.9458521066739074</v>
      </c>
      <c r="AS31" s="38">
        <f t="shared" ref="AS31:AW31" si="254">O31</f>
        <v>5.6098516035220651</v>
      </c>
      <c r="AT31" s="38">
        <f t="shared" si="254"/>
        <v>6.3629955637114666</v>
      </c>
      <c r="AU31" s="38">
        <f t="shared" si="254"/>
        <v>7.2172519712272196</v>
      </c>
      <c r="AV31" s="38">
        <f t="shared" si="254"/>
        <v>8.1861955575214029</v>
      </c>
      <c r="AW31" s="38">
        <f t="shared" si="254"/>
        <v>9.2852235134847501</v>
      </c>
      <c r="AX31" s="38">
        <f>T31</f>
        <v>10.531800161572754</v>
      </c>
      <c r="AY31" s="38">
        <f t="shared" ref="AY31" si="255">U31</f>
        <v>11.945734476097281</v>
      </c>
      <c r="AZ31" s="38">
        <f t="shared" ref="AZ31:BA31" si="256">V31</f>
        <v>13.549494861675118</v>
      </c>
      <c r="BA31" s="38">
        <f t="shared" si="256"/>
        <v>15.368566191883042</v>
      </c>
      <c r="BB31" s="38">
        <f t="shared" ref="BB31" si="257">X31</f>
        <v>17.431854781713245</v>
      </c>
      <c r="BC31" s="38">
        <f t="shared" ref="BC31" si="258">Y31</f>
        <v>19.772147729124441</v>
      </c>
      <c r="BD31" s="38">
        <f t="shared" ref="BD31" si="259">Z31</f>
        <v>22.426633924947051</v>
      </c>
      <c r="BE31" s="38">
        <f t="shared" ref="BE31" si="260">AA31</f>
        <v>25.437495010354052</v>
      </c>
      <c r="BF31" s="38">
        <f t="shared" ref="BF31:BG31" si="261">AB31</f>
        <v>28.852575672624699</v>
      </c>
      <c r="BG31" s="38">
        <f t="shared" si="261"/>
        <v>32.726143930669529</v>
      </c>
      <c r="BH31" s="38">
        <f t="shared" ref="BH31" si="262">AD31</f>
        <v>37.119753491784877</v>
      </c>
      <c r="BI31" s="38">
        <f t="shared" ref="BI31:BJ31" si="263">AE31</f>
        <v>41.22407038903841</v>
      </c>
      <c r="BJ31" s="38">
        <f t="shared" si="263"/>
        <v>44.576416783406593</v>
      </c>
      <c r="BK31" s="38">
        <f t="shared" ref="BK31" si="264">AG31</f>
        <v>47.308762608686429</v>
      </c>
      <c r="BL31" s="38">
        <f t="shared" ref="BL31" si="265">AH31</f>
        <v>49.535774030139265</v>
      </c>
      <c r="BM31" s="38">
        <f t="shared" ref="BM31" si="266">AI31</f>
        <v>51.35091024949886</v>
      </c>
      <c r="BN31" s="38">
        <f t="shared" ref="BN31" si="267">AJ31</f>
        <v>52.830345632314121</v>
      </c>
      <c r="BO31" s="38">
        <f t="shared" ref="BO31" si="268">AK31</f>
        <v>54.036166456438238</v>
      </c>
      <c r="BP31" s="38">
        <f t="shared" ref="BP31" si="269">AL31</f>
        <v>55.01897643704347</v>
      </c>
      <c r="BQ31" s="38">
        <f t="shared" ref="BQ31" si="270">AM31</f>
        <v>55.820020372139624</v>
      </c>
      <c r="BR31" s="38">
        <f t="shared" ref="BR31" si="271">AN31</f>
        <v>56.472915029924017</v>
      </c>
      <c r="BS31" s="38">
        <f t="shared" ref="BS31" si="272">AO31</f>
        <v>57.005059916723788</v>
      </c>
      <c r="BT31" s="38">
        <f t="shared" ref="BT31" si="273">AP31</f>
        <v>57.43878713009709</v>
      </c>
      <c r="BY31" s="3" t="s">
        <v>39</v>
      </c>
      <c r="BZ31" s="3" t="s">
        <v>40</v>
      </c>
      <c r="CA31" t="s">
        <v>38</v>
      </c>
      <c r="CB31" s="13"/>
      <c r="CC31" s="3" t="s">
        <v>43</v>
      </c>
      <c r="CD31" s="3" t="s">
        <v>47</v>
      </c>
      <c r="CE31" s="14" t="s">
        <v>42</v>
      </c>
      <c r="CF31" s="3" t="s">
        <v>44</v>
      </c>
      <c r="CG31" s="3" t="s">
        <v>109</v>
      </c>
      <c r="CI31" s="38">
        <f>N31</f>
        <v>4.9458521066739074</v>
      </c>
      <c r="CJ31" s="38">
        <f t="shared" ref="CJ31:DK31" si="274">O31</f>
        <v>5.6098516035220651</v>
      </c>
      <c r="CK31" s="38">
        <f t="shared" si="274"/>
        <v>6.3629955637114666</v>
      </c>
      <c r="CL31" s="38">
        <f t="shared" si="274"/>
        <v>7.2172519712272196</v>
      </c>
      <c r="CM31" s="38">
        <f t="shared" si="274"/>
        <v>8.1861955575214029</v>
      </c>
      <c r="CN31" s="38">
        <f t="shared" si="274"/>
        <v>9.2852235134847501</v>
      </c>
      <c r="CO31" s="38">
        <f t="shared" si="274"/>
        <v>10.531800161572754</v>
      </c>
      <c r="CP31" s="38">
        <f t="shared" si="274"/>
        <v>11.945734476097281</v>
      </c>
      <c r="CQ31" s="38">
        <f t="shared" si="274"/>
        <v>13.549494861675118</v>
      </c>
      <c r="CR31" s="38">
        <f t="shared" si="274"/>
        <v>15.368566191883042</v>
      </c>
      <c r="CS31" s="38">
        <f t="shared" si="274"/>
        <v>17.431854781713245</v>
      </c>
      <c r="CT31" s="38">
        <f t="shared" si="274"/>
        <v>19.772147729124441</v>
      </c>
      <c r="CU31" s="38">
        <f t="shared" si="274"/>
        <v>22.426633924947051</v>
      </c>
      <c r="CV31" s="38">
        <f t="shared" si="274"/>
        <v>25.437495010354052</v>
      </c>
      <c r="CW31" s="38">
        <f t="shared" si="274"/>
        <v>28.852575672624699</v>
      </c>
      <c r="CX31" s="38">
        <f t="shared" si="274"/>
        <v>32.726143930669529</v>
      </c>
      <c r="CY31" s="38">
        <f t="shared" si="274"/>
        <v>37.119753491784877</v>
      </c>
      <c r="CZ31" s="38">
        <f t="shared" si="274"/>
        <v>41.22407038903841</v>
      </c>
      <c r="DA31" s="38">
        <f t="shared" si="274"/>
        <v>44.576416783406593</v>
      </c>
      <c r="DB31" s="38">
        <f t="shared" si="274"/>
        <v>47.308762608686429</v>
      </c>
      <c r="DC31" s="38">
        <f t="shared" si="274"/>
        <v>49.535774030139265</v>
      </c>
      <c r="DD31" s="38">
        <f t="shared" si="274"/>
        <v>51.35091024949886</v>
      </c>
      <c r="DE31" s="38">
        <f t="shared" si="274"/>
        <v>52.830345632314121</v>
      </c>
      <c r="DF31" s="38">
        <f t="shared" si="274"/>
        <v>54.036166456438238</v>
      </c>
      <c r="DG31" s="38">
        <f t="shared" si="274"/>
        <v>55.01897643704347</v>
      </c>
      <c r="DH31" s="38">
        <f t="shared" si="274"/>
        <v>55.820020372139624</v>
      </c>
      <c r="DI31" s="38">
        <f t="shared" si="274"/>
        <v>56.472915029924017</v>
      </c>
      <c r="DJ31" s="38">
        <f t="shared" si="274"/>
        <v>57.005059916723788</v>
      </c>
      <c r="DK31" s="38">
        <f t="shared" si="274"/>
        <v>57.43878713009709</v>
      </c>
      <c r="DL31" s="3"/>
      <c r="DM31" s="38">
        <f>N31</f>
        <v>4.9458521066739074</v>
      </c>
      <c r="DN31" s="38">
        <f t="shared" ref="DN31:EO31" si="275">O31</f>
        <v>5.6098516035220651</v>
      </c>
      <c r="DO31" s="38">
        <f t="shared" si="275"/>
        <v>6.3629955637114666</v>
      </c>
      <c r="DP31" s="38">
        <f t="shared" si="275"/>
        <v>7.2172519712272196</v>
      </c>
      <c r="DQ31" s="38">
        <f t="shared" si="275"/>
        <v>8.1861955575214029</v>
      </c>
      <c r="DR31" s="38">
        <f t="shared" si="275"/>
        <v>9.2852235134847501</v>
      </c>
      <c r="DS31" s="38">
        <f t="shared" si="275"/>
        <v>10.531800161572754</v>
      </c>
      <c r="DT31" s="38">
        <f t="shared" si="275"/>
        <v>11.945734476097281</v>
      </c>
      <c r="DU31" s="38">
        <f t="shared" si="275"/>
        <v>13.549494861675118</v>
      </c>
      <c r="DV31" s="38">
        <f t="shared" si="275"/>
        <v>15.368566191883042</v>
      </c>
      <c r="DW31" s="38">
        <f t="shared" si="275"/>
        <v>17.431854781713245</v>
      </c>
      <c r="DX31" s="38">
        <f t="shared" si="275"/>
        <v>19.772147729124441</v>
      </c>
      <c r="DY31" s="38">
        <f t="shared" si="275"/>
        <v>22.426633924947051</v>
      </c>
      <c r="DZ31" s="38">
        <f t="shared" si="275"/>
        <v>25.437495010354052</v>
      </c>
      <c r="EA31" s="38">
        <f t="shared" si="275"/>
        <v>28.852575672624699</v>
      </c>
      <c r="EB31" s="38">
        <f t="shared" si="275"/>
        <v>32.726143930669529</v>
      </c>
      <c r="EC31" s="38">
        <f t="shared" si="275"/>
        <v>37.119753491784877</v>
      </c>
      <c r="ED31" s="38">
        <f t="shared" si="275"/>
        <v>41.22407038903841</v>
      </c>
      <c r="EE31" s="38">
        <f t="shared" si="275"/>
        <v>44.576416783406593</v>
      </c>
      <c r="EF31" s="38">
        <f t="shared" si="275"/>
        <v>47.308762608686429</v>
      </c>
      <c r="EG31" s="38">
        <f t="shared" si="275"/>
        <v>49.535774030139265</v>
      </c>
      <c r="EH31" s="38">
        <f t="shared" si="275"/>
        <v>51.35091024949886</v>
      </c>
      <c r="EI31" s="38">
        <f t="shared" si="275"/>
        <v>52.830345632314121</v>
      </c>
      <c r="EJ31" s="38">
        <f t="shared" si="275"/>
        <v>54.036166456438238</v>
      </c>
      <c r="EK31" s="38">
        <f t="shared" si="275"/>
        <v>55.01897643704347</v>
      </c>
      <c r="EL31" s="38">
        <f t="shared" si="275"/>
        <v>55.820020372139624</v>
      </c>
      <c r="EM31" s="38">
        <f t="shared" si="275"/>
        <v>56.472915029924017</v>
      </c>
      <c r="EN31" s="38">
        <f t="shared" si="275"/>
        <v>57.005059916723788</v>
      </c>
      <c r="EO31" s="38">
        <f t="shared" si="275"/>
        <v>57.43878713009709</v>
      </c>
      <c r="EP31" s="3"/>
      <c r="EQ31" s="38">
        <f>N31</f>
        <v>4.9458521066739074</v>
      </c>
      <c r="ER31" s="38">
        <f t="shared" ref="ER31:FS31" si="276">O31</f>
        <v>5.6098516035220651</v>
      </c>
      <c r="ES31" s="38">
        <f t="shared" si="276"/>
        <v>6.3629955637114666</v>
      </c>
      <c r="ET31" s="38">
        <f t="shared" si="276"/>
        <v>7.2172519712272196</v>
      </c>
      <c r="EU31" s="38">
        <f t="shared" si="276"/>
        <v>8.1861955575214029</v>
      </c>
      <c r="EV31" s="38">
        <f t="shared" si="276"/>
        <v>9.2852235134847501</v>
      </c>
      <c r="EW31" s="38">
        <f t="shared" si="276"/>
        <v>10.531800161572754</v>
      </c>
      <c r="EX31" s="38">
        <f t="shared" si="276"/>
        <v>11.945734476097281</v>
      </c>
      <c r="EY31" s="38">
        <f t="shared" si="276"/>
        <v>13.549494861675118</v>
      </c>
      <c r="EZ31" s="38">
        <f t="shared" si="276"/>
        <v>15.368566191883042</v>
      </c>
      <c r="FA31" s="38">
        <f t="shared" si="276"/>
        <v>17.431854781713245</v>
      </c>
      <c r="FB31" s="38">
        <f t="shared" si="276"/>
        <v>19.772147729124441</v>
      </c>
      <c r="FC31" s="38">
        <f t="shared" si="276"/>
        <v>22.426633924947051</v>
      </c>
      <c r="FD31" s="38">
        <f t="shared" si="276"/>
        <v>25.437495010354052</v>
      </c>
      <c r="FE31" s="38">
        <f t="shared" si="276"/>
        <v>28.852575672624699</v>
      </c>
      <c r="FF31" s="38">
        <f t="shared" si="276"/>
        <v>32.726143930669529</v>
      </c>
      <c r="FG31" s="38">
        <f t="shared" si="276"/>
        <v>37.119753491784877</v>
      </c>
      <c r="FH31" s="38">
        <f t="shared" si="276"/>
        <v>41.22407038903841</v>
      </c>
      <c r="FI31" s="38">
        <f t="shared" si="276"/>
        <v>44.576416783406593</v>
      </c>
      <c r="FJ31" s="38">
        <f t="shared" si="276"/>
        <v>47.308762608686429</v>
      </c>
      <c r="FK31" s="38">
        <f t="shared" si="276"/>
        <v>49.535774030139265</v>
      </c>
      <c r="FL31" s="38">
        <f t="shared" si="276"/>
        <v>51.35091024949886</v>
      </c>
      <c r="FM31" s="38">
        <f t="shared" si="276"/>
        <v>52.830345632314121</v>
      </c>
      <c r="FN31" s="38">
        <f t="shared" si="276"/>
        <v>54.036166456438238</v>
      </c>
      <c r="FO31" s="38">
        <f t="shared" si="276"/>
        <v>55.01897643704347</v>
      </c>
      <c r="FP31" s="38">
        <f t="shared" si="276"/>
        <v>55.820020372139624</v>
      </c>
      <c r="FQ31" s="38">
        <f t="shared" si="276"/>
        <v>56.472915029924017</v>
      </c>
      <c r="FR31" s="38">
        <f t="shared" si="276"/>
        <v>57.005059916723788</v>
      </c>
      <c r="FS31" s="38">
        <f t="shared" si="276"/>
        <v>57.43878713009709</v>
      </c>
      <c r="FT31" s="3"/>
      <c r="FU31" s="38">
        <f>N31</f>
        <v>4.9458521066739074</v>
      </c>
      <c r="FV31" s="38">
        <f t="shared" ref="FV31:GW31" si="277">O31</f>
        <v>5.6098516035220651</v>
      </c>
      <c r="FW31" s="38">
        <f t="shared" si="277"/>
        <v>6.3629955637114666</v>
      </c>
      <c r="FX31" s="38">
        <f t="shared" si="277"/>
        <v>7.2172519712272196</v>
      </c>
      <c r="FY31" s="38">
        <f t="shared" si="277"/>
        <v>8.1861955575214029</v>
      </c>
      <c r="FZ31" s="38">
        <f t="shared" si="277"/>
        <v>9.2852235134847501</v>
      </c>
      <c r="GA31" s="38">
        <f t="shared" si="277"/>
        <v>10.531800161572754</v>
      </c>
      <c r="GB31" s="38">
        <f t="shared" si="277"/>
        <v>11.945734476097281</v>
      </c>
      <c r="GC31" s="38">
        <f t="shared" si="277"/>
        <v>13.549494861675118</v>
      </c>
      <c r="GD31" s="38">
        <f t="shared" si="277"/>
        <v>15.368566191883042</v>
      </c>
      <c r="GE31" s="38">
        <f t="shared" si="277"/>
        <v>17.431854781713245</v>
      </c>
      <c r="GF31" s="38">
        <f t="shared" si="277"/>
        <v>19.772147729124441</v>
      </c>
      <c r="GG31" s="38">
        <f t="shared" si="277"/>
        <v>22.426633924947051</v>
      </c>
      <c r="GH31" s="38">
        <f t="shared" si="277"/>
        <v>25.437495010354052</v>
      </c>
      <c r="GI31" s="38">
        <f t="shared" si="277"/>
        <v>28.852575672624699</v>
      </c>
      <c r="GJ31" s="38">
        <f t="shared" si="277"/>
        <v>32.726143930669529</v>
      </c>
      <c r="GK31" s="38">
        <f t="shared" si="277"/>
        <v>37.119753491784877</v>
      </c>
      <c r="GL31" s="38">
        <f t="shared" si="277"/>
        <v>41.22407038903841</v>
      </c>
      <c r="GM31" s="38">
        <f t="shared" si="277"/>
        <v>44.576416783406593</v>
      </c>
      <c r="GN31" s="38">
        <f t="shared" si="277"/>
        <v>47.308762608686429</v>
      </c>
      <c r="GO31" s="38">
        <f t="shared" si="277"/>
        <v>49.535774030139265</v>
      </c>
      <c r="GP31" s="38">
        <f t="shared" si="277"/>
        <v>51.35091024949886</v>
      </c>
      <c r="GQ31" s="38">
        <f t="shared" si="277"/>
        <v>52.830345632314121</v>
      </c>
      <c r="GR31" s="38">
        <f t="shared" si="277"/>
        <v>54.036166456438238</v>
      </c>
      <c r="GS31" s="38">
        <f t="shared" si="277"/>
        <v>55.01897643704347</v>
      </c>
      <c r="GT31" s="38">
        <f t="shared" si="277"/>
        <v>55.820020372139624</v>
      </c>
      <c r="GU31" s="38">
        <f t="shared" si="277"/>
        <v>56.472915029924017</v>
      </c>
      <c r="GV31" s="38">
        <f t="shared" si="277"/>
        <v>57.005059916723788</v>
      </c>
      <c r="GW31" s="38">
        <f t="shared" si="277"/>
        <v>57.43878713009709</v>
      </c>
    </row>
    <row r="32" spans="1:205" x14ac:dyDescent="0.25">
      <c r="A32" s="24">
        <v>28</v>
      </c>
      <c r="C32" s="3"/>
      <c r="D32" s="42" t="s">
        <v>4</v>
      </c>
      <c r="E32" s="42">
        <v>90</v>
      </c>
      <c r="F32" s="42">
        <v>6.4899999999999999E-2</v>
      </c>
      <c r="G32" s="42">
        <v>4.5</v>
      </c>
      <c r="H32" s="42"/>
      <c r="I32" s="42"/>
      <c r="J32" s="42">
        <v>0.9</v>
      </c>
      <c r="K32" s="42">
        <v>72</v>
      </c>
      <c r="L32" s="42">
        <f>IF('Graph-Settings'!$I$6='Graph-Settings'!$C$46, K32, 'Graph-Settings'!$I$6)</f>
        <v>72</v>
      </c>
      <c r="M32" s="42">
        <f>EXP(50*LN($J32)*(1/$L32-1/$K32))</f>
        <v>1</v>
      </c>
      <c r="N32" s="42">
        <f>$E32*(1-EXP(-$F32*N$31))^$G32</f>
        <v>0.26801315552922778</v>
      </c>
      <c r="O32" s="42">
        <f t="shared" ref="O32:AP43" si="278">$E32*(1-EXP(-$F32*O$31))^$G32</f>
        <v>0.43116358284968892</v>
      </c>
      <c r="P32" s="42">
        <f t="shared" si="278"/>
        <v>0.68574147897872006</v>
      </c>
      <c r="Q32" s="42">
        <f t="shared" si="278"/>
        <v>1.0768309502193341</v>
      </c>
      <c r="R32" s="42">
        <f t="shared" si="278"/>
        <v>1.6672208130081445</v>
      </c>
      <c r="S32" s="42">
        <f t="shared" si="278"/>
        <v>2.5412181332971184</v>
      </c>
      <c r="T32" s="42">
        <f t="shared" si="278"/>
        <v>3.8071299473901652</v>
      </c>
      <c r="U32" s="42">
        <f t="shared" si="278"/>
        <v>5.5966736726057178</v>
      </c>
      <c r="V32" s="42">
        <f t="shared" si="278"/>
        <v>8.0590730009542213</v>
      </c>
      <c r="W32" s="42">
        <f t="shared" si="278"/>
        <v>11.347538062309139</v>
      </c>
      <c r="X32" s="42">
        <f t="shared" si="278"/>
        <v>15.596679860642116</v>
      </c>
      <c r="Y32" s="42">
        <f t="shared" si="278"/>
        <v>20.891581661059561</v>
      </c>
      <c r="Z32" s="42">
        <f t="shared" si="278"/>
        <v>27.232771818085943</v>
      </c>
      <c r="AA32" s="42">
        <f t="shared" si="278"/>
        <v>34.50545195582901</v>
      </c>
      <c r="AB32" s="42">
        <f t="shared" si="278"/>
        <v>42.464281685598081</v>
      </c>
      <c r="AC32" s="42">
        <f t="shared" si="278"/>
        <v>50.744472862520702</v>
      </c>
      <c r="AD32" s="42">
        <f t="shared" si="278"/>
        <v>58.904212601678374</v>
      </c>
      <c r="AE32" s="42">
        <f t="shared" si="278"/>
        <v>65.279314258210846</v>
      </c>
      <c r="AF32" s="42">
        <f t="shared" si="278"/>
        <v>69.636861501919313</v>
      </c>
      <c r="AG32" s="42">
        <f t="shared" si="278"/>
        <v>72.674066445862152</v>
      </c>
      <c r="AH32" s="42">
        <f t="shared" si="278"/>
        <v>74.840438465344121</v>
      </c>
      <c r="AI32" s="42">
        <f t="shared" si="278"/>
        <v>76.419164835387122</v>
      </c>
      <c r="AJ32" s="42">
        <f t="shared" si="278"/>
        <v>77.591557210422181</v>
      </c>
      <c r="AK32" s="42">
        <f t="shared" si="278"/>
        <v>78.476358003676026</v>
      </c>
      <c r="AL32" s="42">
        <f t="shared" si="278"/>
        <v>79.153244147820317</v>
      </c>
      <c r="AM32" s="42">
        <f t="shared" si="278"/>
        <v>79.676967440896192</v>
      </c>
      <c r="AN32" s="42">
        <f t="shared" si="278"/>
        <v>80.086002405750079</v>
      </c>
      <c r="AO32" s="42">
        <f t="shared" si="278"/>
        <v>80.40794462809194</v>
      </c>
      <c r="AP32" s="42">
        <f t="shared" si="278"/>
        <v>80.662954994892957</v>
      </c>
      <c r="AR32" s="56">
        <f>$M32*N32</f>
        <v>0.26801315552922778</v>
      </c>
      <c r="AS32" s="56">
        <f t="shared" ref="AS32:AW36" si="279">$M32*O32</f>
        <v>0.43116358284968892</v>
      </c>
      <c r="AT32" s="56">
        <f t="shared" si="279"/>
        <v>0.68574147897872006</v>
      </c>
      <c r="AU32" s="56">
        <f t="shared" si="279"/>
        <v>1.0768309502193341</v>
      </c>
      <c r="AV32" s="56">
        <f t="shared" si="279"/>
        <v>1.6672208130081445</v>
      </c>
      <c r="AW32" s="56">
        <f t="shared" si="279"/>
        <v>2.5412181332971184</v>
      </c>
      <c r="AX32" s="56">
        <f>$M32*T32</f>
        <v>3.8071299473901652</v>
      </c>
      <c r="AY32" s="56">
        <f t="shared" ref="AY32:AY36" si="280">$M32*U32</f>
        <v>5.5966736726057178</v>
      </c>
      <c r="AZ32" s="56">
        <f t="shared" ref="AZ32:AZ36" si="281">$M32*V32</f>
        <v>8.0590730009542213</v>
      </c>
      <c r="BA32" s="56">
        <f t="shared" ref="BA32:BA36" si="282">$M32*W32</f>
        <v>11.347538062309139</v>
      </c>
      <c r="BB32" s="56">
        <f t="shared" ref="BB32:BB36" si="283">$M32*X32</f>
        <v>15.596679860642116</v>
      </c>
      <c r="BC32" s="56">
        <f t="shared" ref="BC32:BC36" si="284">$M32*Y32</f>
        <v>20.891581661059561</v>
      </c>
      <c r="BD32" s="56">
        <f t="shared" ref="BD32:BD36" si="285">$M32*Z32</f>
        <v>27.232771818085943</v>
      </c>
      <c r="BE32" s="56">
        <f t="shared" ref="BE32:BE36" si="286">$M32*AA32</f>
        <v>34.50545195582901</v>
      </c>
      <c r="BF32" s="56">
        <f t="shared" ref="BF32:BF36" si="287">$M32*AB32</f>
        <v>42.464281685598081</v>
      </c>
      <c r="BG32" s="56">
        <f t="shared" ref="BG32:BG36" si="288">$M32*AC32</f>
        <v>50.744472862520702</v>
      </c>
      <c r="BH32" s="56">
        <f t="shared" ref="BH32:BH36" si="289">$M32*AD32</f>
        <v>58.904212601678374</v>
      </c>
      <c r="BI32" s="56">
        <f t="shared" ref="BI32:BI36" si="290">$M32*AE32</f>
        <v>65.279314258210846</v>
      </c>
      <c r="BJ32" s="56">
        <f t="shared" ref="BJ32:BJ36" si="291">$M32*AF32</f>
        <v>69.636861501919313</v>
      </c>
      <c r="BK32" s="56">
        <f t="shared" ref="BK32:BK36" si="292">$M32*AG32</f>
        <v>72.674066445862152</v>
      </c>
      <c r="BL32" s="56">
        <f t="shared" ref="BL32:BL36" si="293">$M32*AH32</f>
        <v>74.840438465344121</v>
      </c>
      <c r="BM32" s="56">
        <f t="shared" ref="BM32:BM36" si="294">$M32*AI32</f>
        <v>76.419164835387122</v>
      </c>
      <c r="BN32" s="56">
        <f t="shared" ref="BN32:BN36" si="295">$M32*AJ32</f>
        <v>77.591557210422181</v>
      </c>
      <c r="BO32" s="56">
        <f t="shared" ref="BO32:BO36" si="296">$M32*AK32</f>
        <v>78.476358003676026</v>
      </c>
      <c r="BP32" s="56">
        <f t="shared" ref="BP32:BP36" si="297">$M32*AL32</f>
        <v>79.153244147820317</v>
      </c>
      <c r="BQ32" s="56">
        <f t="shared" ref="BQ32:BQ36" si="298">$M32*AM32</f>
        <v>79.676967440896192</v>
      </c>
      <c r="BR32" s="56">
        <f t="shared" ref="BR32:BR36" si="299">$M32*AN32</f>
        <v>80.086002405750079</v>
      </c>
      <c r="BS32" s="56">
        <f t="shared" ref="BS32:BS36" si="300">$M32*AO32</f>
        <v>80.40794462809194</v>
      </c>
      <c r="BT32" s="56">
        <f t="shared" ref="BT32:BT36" si="301">$M32*AP32</f>
        <v>80.662954994892957</v>
      </c>
      <c r="BW32" s="56" t="s">
        <v>4</v>
      </c>
      <c r="BX32" s="42"/>
      <c r="BY32" s="42"/>
      <c r="BZ32" s="42"/>
      <c r="CA32" s="42">
        <f>IF(BY28&gt;84, 0.75+0.75*(1-EXP(-0.23*(BY28-84)))^0.5, 0.75-0.75*(1-EXP(0.23*(BY28-84)))^0.5)</f>
        <v>1.4208675108266395</v>
      </c>
      <c r="CB32" s="42"/>
      <c r="CC32" s="42">
        <v>2</v>
      </c>
      <c r="CD32" s="42">
        <v>0.75</v>
      </c>
      <c r="CE32" s="42">
        <f t="shared" ref="CE32:CE38" si="302">0.001*CC32^1.5*(460+25.9*$CC$1)^1.5</f>
        <v>458.33598467558227</v>
      </c>
      <c r="CF32" s="42">
        <f>CE32/(300*CA32)</f>
        <v>1.075249172737035</v>
      </c>
      <c r="CG32" s="42"/>
      <c r="CI32" s="56">
        <f t="shared" ref="CI32:CR36" si="303">IF(1-EXP(-0.23*(AR32-$CF32))&lt;0, 0, 1-EXP(-0.23*(AR32-$CF32)))</f>
        <v>0</v>
      </c>
      <c r="CJ32" s="42">
        <f t="shared" si="303"/>
        <v>0</v>
      </c>
      <c r="CK32" s="42">
        <f t="shared" si="303"/>
        <v>0</v>
      </c>
      <c r="CL32" s="42">
        <f t="shared" si="303"/>
        <v>3.6374265052441235E-4</v>
      </c>
      <c r="CM32" s="42">
        <f t="shared" si="303"/>
        <v>0.12729131872948585</v>
      </c>
      <c r="CN32" s="42">
        <f t="shared" si="303"/>
        <v>0.28621455637693272</v>
      </c>
      <c r="CO32" s="42">
        <f t="shared" si="303"/>
        <v>0.46651940300475181</v>
      </c>
      <c r="CP32" s="42">
        <f t="shared" si="303"/>
        <v>0.64651973935699458</v>
      </c>
      <c r="CQ32" s="42">
        <f t="shared" si="303"/>
        <v>0.79936731499085467</v>
      </c>
      <c r="CR32" s="42">
        <f t="shared" si="303"/>
        <v>0.90582744090879608</v>
      </c>
      <c r="CS32" s="42">
        <f t="shared" ref="CS32:DB36" si="304">IF(1-EXP(-0.23*(BB32-$CF32))&lt;0, 0, 1-EXP(-0.23*(BB32-$CF32)))</f>
        <v>0.9645605282283034</v>
      </c>
      <c r="CT32" s="42">
        <f t="shared" si="304"/>
        <v>0.98951444278803136</v>
      </c>
      <c r="CU32" s="42">
        <f t="shared" si="304"/>
        <v>0.99756115377088761</v>
      </c>
      <c r="CV32" s="42">
        <f t="shared" si="304"/>
        <v>0.9995421397906098</v>
      </c>
      <c r="CW32" s="42">
        <f t="shared" si="304"/>
        <v>0.99992659198836487</v>
      </c>
      <c r="CX32" s="42">
        <f t="shared" si="304"/>
        <v>0.999989069149535</v>
      </c>
      <c r="CY32" s="42">
        <f t="shared" si="304"/>
        <v>0.99999832661424992</v>
      </c>
      <c r="CZ32" s="42">
        <f t="shared" si="304"/>
        <v>0.99999961380946278</v>
      </c>
      <c r="DA32" s="42">
        <f t="shared" si="304"/>
        <v>0.99999985824573911</v>
      </c>
      <c r="DB32" s="42">
        <f t="shared" si="304"/>
        <v>0.99999992950527639</v>
      </c>
      <c r="DC32" s="42">
        <f t="shared" ref="DC32:DK36" si="305">IF(1-EXP(-0.23*(BL32-$CF32))&lt;0, 0, 1-EXP(-0.23*(BL32-$CF32)))</f>
        <v>0.99999995716856482</v>
      </c>
      <c r="DD32" s="42">
        <f t="shared" si="305"/>
        <v>0.99999997021022435</v>
      </c>
      <c r="DE32" s="42">
        <f t="shared" si="305"/>
        <v>0.99999997725114109</v>
      </c>
      <c r="DF32" s="42">
        <f t="shared" si="305"/>
        <v>0.99999998143996138</v>
      </c>
      <c r="DG32" s="42">
        <f t="shared" si="305"/>
        <v>0.99999998411576685</v>
      </c>
      <c r="DH32" s="42">
        <f t="shared" si="305"/>
        <v>0.99999998591837669</v>
      </c>
      <c r="DI32" s="42">
        <f t="shared" si="305"/>
        <v>0.99999998718274141</v>
      </c>
      <c r="DJ32" s="42">
        <f t="shared" si="305"/>
        <v>0.99999998809753066</v>
      </c>
      <c r="DK32" s="42">
        <f t="shared" si="305"/>
        <v>0.99999998877556051</v>
      </c>
      <c r="DL32" s="42"/>
      <c r="DM32" s="42">
        <f t="shared" ref="DM32:DM45" si="306">CI32*$CD32</f>
        <v>0</v>
      </c>
      <c r="DN32" s="42">
        <f t="shared" ref="DN32:DN45" si="307">CJ32*$CD32</f>
        <v>0</v>
      </c>
      <c r="DO32" s="42">
        <f t="shared" ref="DO32:DO45" si="308">CK32*$CD32</f>
        <v>0</v>
      </c>
      <c r="DP32" s="42">
        <f t="shared" ref="DP32:DP45" si="309">CL32*$CD32</f>
        <v>2.7280698789330926E-4</v>
      </c>
      <c r="DQ32" s="42">
        <f t="shared" ref="DQ32:DQ45" si="310">CM32*$CD32</f>
        <v>9.5468489047114385E-2</v>
      </c>
      <c r="DR32" s="42">
        <f t="shared" ref="DR32:DR45" si="311">CN32*$CD32</f>
        <v>0.21466091728269954</v>
      </c>
      <c r="DS32" s="42">
        <f t="shared" ref="DS32:DS45" si="312">CO32*$CD32</f>
        <v>0.34988955225356388</v>
      </c>
      <c r="DT32" s="42">
        <f t="shared" ref="DT32:DT45" si="313">CP32*$CD32</f>
        <v>0.48488980451774594</v>
      </c>
      <c r="DU32" s="42">
        <f t="shared" ref="DU32:DU45" si="314">CQ32*$CD32</f>
        <v>0.59952548624314095</v>
      </c>
      <c r="DV32" s="42">
        <f t="shared" ref="DV32:DV45" si="315">CR32*$CD32</f>
        <v>0.67937058068159706</v>
      </c>
      <c r="DW32" s="42">
        <f t="shared" ref="DW32:DW45" si="316">CS32*$CD32</f>
        <v>0.72342039617122755</v>
      </c>
      <c r="DX32" s="42">
        <f t="shared" ref="DX32:DX45" si="317">CT32*$CD32</f>
        <v>0.74213583209102352</v>
      </c>
      <c r="DY32" s="42">
        <f t="shared" ref="DY32:DY45" si="318">CU32*$CD32</f>
        <v>0.74817086532816568</v>
      </c>
      <c r="DZ32" s="42">
        <f t="shared" ref="DZ32:DZ45" si="319">CV32*$CD32</f>
        <v>0.74965660484295737</v>
      </c>
      <c r="EA32" s="42">
        <f t="shared" ref="EA32:EA45" si="320">CW32*$CD32</f>
        <v>0.74994494399127365</v>
      </c>
      <c r="EB32" s="42">
        <f t="shared" ref="EB32:EB45" si="321">CX32*$CD32</f>
        <v>0.7499918018621512</v>
      </c>
      <c r="EC32" s="42">
        <f t="shared" ref="EC32:EC45" si="322">CY32*$CD32</f>
        <v>0.74999874496068741</v>
      </c>
      <c r="ED32" s="42">
        <f t="shared" ref="ED32:ED45" si="323">CZ32*$CD32</f>
        <v>0.74999971035709712</v>
      </c>
      <c r="EE32" s="42">
        <f t="shared" ref="EE32:EE45" si="324">DA32*$CD32</f>
        <v>0.74999989368430431</v>
      </c>
      <c r="EF32" s="42">
        <f t="shared" ref="EF32:EF45" si="325">DB32*$CD32</f>
        <v>0.74999994712895734</v>
      </c>
      <c r="EG32" s="42">
        <f t="shared" ref="EG32:EG45" si="326">DC32*$CD32</f>
        <v>0.74999996787642365</v>
      </c>
      <c r="EH32" s="42">
        <f t="shared" ref="EH32:EH45" si="327">DD32*$CD32</f>
        <v>0.74999997765766824</v>
      </c>
      <c r="EI32" s="42">
        <f t="shared" ref="EI32:EI45" si="328">DE32*$CD32</f>
        <v>0.74999998293835579</v>
      </c>
      <c r="EJ32" s="42">
        <f t="shared" ref="EJ32:EJ45" si="329">DF32*$CD32</f>
        <v>0.74999998607997109</v>
      </c>
      <c r="EK32" s="42">
        <f t="shared" ref="EK32:EK45" si="330">DG32*$CD32</f>
        <v>0.74999998808682511</v>
      </c>
      <c r="EL32" s="42">
        <f t="shared" ref="EL32:EL45" si="331">DH32*$CD32</f>
        <v>0.74999998943878254</v>
      </c>
      <c r="EM32" s="42">
        <f t="shared" ref="EM32:EM45" si="332">DI32*$CD32</f>
        <v>0.749999990387056</v>
      </c>
      <c r="EN32" s="42">
        <f t="shared" ref="EN32:EN45" si="333">DJ32*$CD32</f>
        <v>0.74999999107314796</v>
      </c>
      <c r="EO32" s="42">
        <f t="shared" ref="EO32:EO45" si="334">DK32*$CD32</f>
        <v>0.74999999158167041</v>
      </c>
      <c r="EP32" s="42"/>
      <c r="EQ32" s="42">
        <f t="shared" ref="EQ32:EQ49" si="335">DM32+$CA32</f>
        <v>1.4208675108266395</v>
      </c>
      <c r="ER32" s="42">
        <f t="shared" ref="ER32:ER49" si="336">DN32+$CA32</f>
        <v>1.4208675108266395</v>
      </c>
      <c r="ES32" s="42">
        <f t="shared" ref="ES32:ES49" si="337">DO32+$CA32</f>
        <v>1.4208675108266395</v>
      </c>
      <c r="ET32" s="42">
        <f t="shared" ref="ET32:ET49" si="338">DP32+$CA32</f>
        <v>1.4211403178145328</v>
      </c>
      <c r="EU32" s="42">
        <f t="shared" ref="EU32:EU49" si="339">DQ32+$CA32</f>
        <v>1.516335999873754</v>
      </c>
      <c r="EV32" s="42">
        <f t="shared" ref="EV32:EV49" si="340">DR32+$CA32</f>
        <v>1.635528428109339</v>
      </c>
      <c r="EW32" s="42">
        <f t="shared" ref="EW32:EW49" si="341">DS32+$CA32</f>
        <v>1.7707570630802034</v>
      </c>
      <c r="EX32" s="42">
        <f t="shared" ref="EX32:EX49" si="342">DT32+$CA32</f>
        <v>1.9057573153443854</v>
      </c>
      <c r="EY32" s="42">
        <f t="shared" ref="EY32:EY49" si="343">DU32+$CA32</f>
        <v>2.0203929970697807</v>
      </c>
      <c r="EZ32" s="42">
        <f t="shared" ref="EZ32:EZ49" si="344">DV32+$CA32</f>
        <v>2.1002380915082366</v>
      </c>
      <c r="FA32" s="42">
        <f t="shared" ref="FA32:FA49" si="345">DW32+$CA32</f>
        <v>2.1442879069978673</v>
      </c>
      <c r="FB32" s="42">
        <f t="shared" ref="FB32:FB49" si="346">DX32+$CA32</f>
        <v>2.1630033429176629</v>
      </c>
      <c r="FC32" s="42">
        <f t="shared" ref="FC32:FC49" si="347">DY32+$CA32</f>
        <v>2.1690383761548051</v>
      </c>
      <c r="FD32" s="42">
        <f t="shared" ref="FD32:FD49" si="348">DZ32+$CA32</f>
        <v>2.1705241156695969</v>
      </c>
      <c r="FE32" s="42">
        <f t="shared" ref="FE32:FE49" si="349">EA32+$CA32</f>
        <v>2.1708124548179133</v>
      </c>
      <c r="FF32" s="42">
        <f t="shared" ref="FF32:FF49" si="350">EB32+$CA32</f>
        <v>2.1708593126887905</v>
      </c>
      <c r="FG32" s="42">
        <f t="shared" ref="FG32:FG49" si="351">EC32+$CA32</f>
        <v>2.1708662557873271</v>
      </c>
      <c r="FH32" s="42">
        <f t="shared" ref="FH32:FH49" si="352">ED32+$CA32</f>
        <v>2.1708672211837365</v>
      </c>
      <c r="FI32" s="42">
        <f t="shared" ref="FI32:FI49" si="353">EE32+$CA32</f>
        <v>2.1708674045109437</v>
      </c>
      <c r="FJ32" s="42">
        <f t="shared" ref="FJ32:FJ49" si="354">EF32+$CA32</f>
        <v>2.1708674579555969</v>
      </c>
      <c r="FK32" s="42">
        <f t="shared" ref="FK32:FK49" si="355">EG32+$CA32</f>
        <v>2.1708674787030633</v>
      </c>
      <c r="FL32" s="42">
        <f t="shared" ref="FL32:FL49" si="356">EH32+$CA32</f>
        <v>2.1708674884843076</v>
      </c>
      <c r="FM32" s="42">
        <f t="shared" ref="FM32:FM49" si="357">EI32+$CA32</f>
        <v>2.1708674937649954</v>
      </c>
      <c r="FN32" s="42">
        <f t="shared" ref="FN32:FN49" si="358">EJ32+$CA32</f>
        <v>2.1708674969066104</v>
      </c>
      <c r="FO32" s="42">
        <f t="shared" ref="FO32:FO49" si="359">EK32+$CA32</f>
        <v>2.1708674989134646</v>
      </c>
      <c r="FP32" s="42">
        <f t="shared" ref="FP32:FP49" si="360">EL32+$CA32</f>
        <v>2.1708675002654223</v>
      </c>
      <c r="FQ32" s="42">
        <f t="shared" ref="FQ32:FQ49" si="361">EM32+$CA32</f>
        <v>2.1708675012136958</v>
      </c>
      <c r="FR32" s="42">
        <f t="shared" ref="FR32:FR49" si="362">EN32+$CA32</f>
        <v>2.1708675018997874</v>
      </c>
      <c r="FS32" s="42">
        <f t="shared" ref="FS32:FS49" si="363">EO32+$CA32</f>
        <v>2.1708675024083099</v>
      </c>
      <c r="FT32" s="42"/>
      <c r="FU32" s="42">
        <f t="shared" ref="FU32:FU36" si="364">300*EQ32*AR32</f>
        <v>114.24335554968205</v>
      </c>
      <c r="FV32" s="42">
        <f t="shared" ref="FV32:FV40" si="365">300*ER32*AS32</f>
        <v>183.78789801681992</v>
      </c>
      <c r="FW32" s="42">
        <f t="shared" ref="FW32:FW40" si="366">300*ES32*AT32</f>
        <v>292.30433649212171</v>
      </c>
      <c r="FX32" s="42">
        <f t="shared" ref="FX32:FX40" si="367">300*ET32*AU32</f>
        <v>459.09836364816891</v>
      </c>
      <c r="FY32" s="42">
        <f t="shared" ref="FY32:FY49" si="368">300*EU32*AV32</f>
        <v>758.42008155091139</v>
      </c>
      <c r="FZ32" s="42">
        <f t="shared" ref="FZ32:FZ49" si="369">300*EV32*AW32</f>
        <v>1246.8703497103154</v>
      </c>
      <c r="GA32" s="42">
        <f t="shared" ref="GA32:GA49" si="370">300*EW32*AX32</f>
        <v>2022.4506733215896</v>
      </c>
      <c r="GB32" s="42">
        <f t="shared" ref="GB32:GB49" si="371">300*EX32*AY32</f>
        <v>3199.7705379491026</v>
      </c>
      <c r="GC32" s="42">
        <f t="shared" ref="GC32:GC49" si="372">300*EY32*AZ32</f>
        <v>4884.7483962006154</v>
      </c>
      <c r="GD32" s="42">
        <f t="shared" ref="GD32:GD49" si="373">300*EZ32*BA32</f>
        <v>7149.7595049903657</v>
      </c>
      <c r="GE32" s="42">
        <f t="shared" ref="GE32:GE49" si="374">300*FA32*BB32</f>
        <v>10033.131604347622</v>
      </c>
      <c r="GF32" s="42">
        <f t="shared" ref="GF32:GF49" si="375">300*FB32*BC32</f>
        <v>13556.568291512753</v>
      </c>
      <c r="GG32" s="42">
        <f t="shared" ref="GG32:GG49" si="376">300*FC32*BD32</f>
        <v>17720.678148748644</v>
      </c>
      <c r="GH32" s="42">
        <f t="shared" ref="GH32:GH49" si="377">300*FD32*BE32</f>
        <v>22468.474677661656</v>
      </c>
      <c r="GI32" s="42">
        <f t="shared" ref="GI32:GI49" si="378">300*FE32*BF32</f>
        <v>27654.597470397759</v>
      </c>
      <c r="GJ32" s="42">
        <f t="shared" ref="GJ32:GJ49" si="379">300*FF32*BG32</f>
        <v>33047.733444326004</v>
      </c>
      <c r="GK32" s="42">
        <f t="shared" ref="GK32:GK49" si="380">300*FG32*BH32</f>
        <v>38361.950238211866</v>
      </c>
      <c r="GL32" s="42">
        <f t="shared" ref="GL32:GL49" si="381">300*FH32*BI32</f>
        <v>42513.817063350616</v>
      </c>
      <c r="GM32" s="42">
        <f t="shared" ref="GM32:GM49" si="382">300*FI32*BJ32</f>
        <v>45351.71783608789</v>
      </c>
      <c r="GN32" s="42">
        <f t="shared" ref="GN32:GN49" si="383">300*FJ32*BK32</f>
        <v>47329.72976538747</v>
      </c>
      <c r="GO32" s="42">
        <f t="shared" ref="GO32:GO49" si="384">300*FK32*BL32</f>
        <v>48740.602186888005</v>
      </c>
      <c r="GP32" s="42">
        <f t="shared" ref="GP32:GP49" si="385">300*FL32*BM32</f>
        <v>49768.764131479547</v>
      </c>
      <c r="GQ32" s="42">
        <f t="shared" ref="GQ32:GQ49" si="386">300*FM32*BN32</f>
        <v>50532.296801613738</v>
      </c>
      <c r="GR32" s="42">
        <f t="shared" ref="GR32:GR49" si="387">300*FN32*BO32</f>
        <v>51108.532459736169</v>
      </c>
      <c r="GS32" s="42">
        <f t="shared" ref="GS32:GS49" si="388">300*FO32*BP32</f>
        <v>51549.361546219661</v>
      </c>
      <c r="GT32" s="42">
        <f t="shared" ref="GT32:GT49" si="389">300*FP32*BQ32</f>
        <v>51890.441741144321</v>
      </c>
      <c r="GU32" s="42">
        <f t="shared" ref="GU32:GU49" si="390">300*FQ32*BR32</f>
        <v>52156.829977429414</v>
      </c>
      <c r="GV32" s="42">
        <f t="shared" ref="GV32:GV49" si="391">300*FR32*BS32</f>
        <v>52366.498166304715</v>
      </c>
      <c r="GW32" s="42">
        <f t="shared" ref="GW32:GW49" si="392">300*FS32*BT32</f>
        <v>52532.576293991151</v>
      </c>
    </row>
    <row r="33" spans="1:205" x14ac:dyDescent="0.25">
      <c r="A33" s="24">
        <v>29</v>
      </c>
      <c r="C33" s="3"/>
      <c r="D33" s="42" t="s">
        <v>5</v>
      </c>
      <c r="E33" s="42">
        <v>110</v>
      </c>
      <c r="F33" s="42">
        <v>2.8199999999999999E-2</v>
      </c>
      <c r="G33" s="42">
        <v>1.5</v>
      </c>
      <c r="H33" s="42"/>
      <c r="I33" s="42"/>
      <c r="J33" s="42">
        <v>0.7</v>
      </c>
      <c r="K33" s="42">
        <v>64</v>
      </c>
      <c r="L33" s="42">
        <f>IF('Graph-Settings'!$I$6='Graph-Settings'!$C$46, K33, 'Graph-Settings'!$I$6)</f>
        <v>64</v>
      </c>
      <c r="M33" s="42">
        <f t="shared" ref="M33:M43" si="393">EXP(50*LN($J33)*(1/$L33-1/$K33))</f>
        <v>1</v>
      </c>
      <c r="N33" s="42">
        <f t="shared" ref="N33:AC43" si="394">$E33*(1-EXP(-$F33*N$31))^$G33</f>
        <v>5.1668599337897323</v>
      </c>
      <c r="O33" s="42">
        <f t="shared" si="394"/>
        <v>6.1566468487915174</v>
      </c>
      <c r="P33" s="42">
        <f t="shared" si="394"/>
        <v>7.3229537146236563</v>
      </c>
      <c r="Q33" s="42">
        <f t="shared" si="394"/>
        <v>8.6927120781086806</v>
      </c>
      <c r="R33" s="42">
        <f t="shared" si="394"/>
        <v>10.295383121448808</v>
      </c>
      <c r="S33" s="42">
        <f t="shared" si="394"/>
        <v>12.162616323421934</v>
      </c>
      <c r="T33" s="42">
        <f t="shared" si="394"/>
        <v>14.327641408252715</v>
      </c>
      <c r="U33" s="42">
        <f t="shared" si="394"/>
        <v>16.824319191344674</v>
      </c>
      <c r="V33" s="42">
        <f t="shared" si="394"/>
        <v>19.685774048576864</v>
      </c>
      <c r="W33" s="42">
        <f t="shared" si="394"/>
        <v>22.942536883593526</v>
      </c>
      <c r="X33" s="42">
        <f t="shared" si="394"/>
        <v>26.620147807416149</v>
      </c>
      <c r="Y33" s="42">
        <f t="shared" si="394"/>
        <v>30.736208356335009</v>
      </c>
      <c r="Z33" s="42">
        <f t="shared" si="394"/>
        <v>35.296940138980389</v>
      </c>
      <c r="AA33" s="42">
        <f t="shared" si="394"/>
        <v>40.293404981258803</v>
      </c>
      <c r="AB33" s="42">
        <f t="shared" si="394"/>
        <v>45.697671401480541</v>
      </c>
      <c r="AC33" s="42">
        <f t="shared" si="394"/>
        <v>51.459366146253878</v>
      </c>
      <c r="AD33" s="42">
        <f t="shared" si="278"/>
        <v>57.503207794796147</v>
      </c>
      <c r="AE33" s="42">
        <f t="shared" si="278"/>
        <v>62.677909654475023</v>
      </c>
      <c r="AF33" s="42">
        <f t="shared" si="278"/>
        <v>66.575689256862603</v>
      </c>
      <c r="AG33" s="42">
        <f t="shared" si="278"/>
        <v>69.541847455879875</v>
      </c>
      <c r="AH33" s="42">
        <f t="shared" si="278"/>
        <v>71.824608559048343</v>
      </c>
      <c r="AI33" s="42">
        <f t="shared" si="278"/>
        <v>73.598677308553164</v>
      </c>
      <c r="AJ33" s="42">
        <f t="shared" si="278"/>
        <v>74.988901957673647</v>
      </c>
      <c r="AK33" s="42">
        <f t="shared" si="278"/>
        <v>76.085941340121465</v>
      </c>
      <c r="AL33" s="42">
        <f t="shared" si="278"/>
        <v>76.956651919492998</v>
      </c>
      <c r="AM33" s="42">
        <f t="shared" si="278"/>
        <v>77.651045561532115</v>
      </c>
      <c r="AN33" s="42">
        <f t="shared" si="278"/>
        <v>78.207016945434475</v>
      </c>
      <c r="AO33" s="42">
        <f t="shared" si="278"/>
        <v>78.653606824666298</v>
      </c>
      <c r="AP33" s="42">
        <f t="shared" si="278"/>
        <v>79.013291560595647</v>
      </c>
      <c r="AR33" s="56">
        <f>$M33*N33</f>
        <v>5.1668599337897323</v>
      </c>
      <c r="AS33" s="56">
        <f t="shared" si="279"/>
        <v>6.1566468487915174</v>
      </c>
      <c r="AT33" s="56">
        <f t="shared" si="279"/>
        <v>7.3229537146236563</v>
      </c>
      <c r="AU33" s="56">
        <f t="shared" si="279"/>
        <v>8.6927120781086806</v>
      </c>
      <c r="AV33" s="56">
        <f t="shared" si="279"/>
        <v>10.295383121448808</v>
      </c>
      <c r="AW33" s="56">
        <f t="shared" si="279"/>
        <v>12.162616323421934</v>
      </c>
      <c r="AX33" s="56">
        <f>$M33*T33</f>
        <v>14.327641408252715</v>
      </c>
      <c r="AY33" s="56">
        <f t="shared" si="280"/>
        <v>16.824319191344674</v>
      </c>
      <c r="AZ33" s="56">
        <f t="shared" si="281"/>
        <v>19.685774048576864</v>
      </c>
      <c r="BA33" s="56">
        <f t="shared" si="282"/>
        <v>22.942536883593526</v>
      </c>
      <c r="BB33" s="56">
        <f t="shared" si="283"/>
        <v>26.620147807416149</v>
      </c>
      <c r="BC33" s="56">
        <f t="shared" si="284"/>
        <v>30.736208356335009</v>
      </c>
      <c r="BD33" s="56">
        <f t="shared" si="285"/>
        <v>35.296940138980389</v>
      </c>
      <c r="BE33" s="56">
        <f t="shared" si="286"/>
        <v>40.293404981258803</v>
      </c>
      <c r="BF33" s="56">
        <f t="shared" si="287"/>
        <v>45.697671401480541</v>
      </c>
      <c r="BG33" s="56">
        <f t="shared" si="288"/>
        <v>51.459366146253878</v>
      </c>
      <c r="BH33" s="56">
        <f t="shared" si="289"/>
        <v>57.503207794796147</v>
      </c>
      <c r="BI33" s="56">
        <f t="shared" si="290"/>
        <v>62.677909654475023</v>
      </c>
      <c r="BJ33" s="56">
        <f t="shared" si="291"/>
        <v>66.575689256862603</v>
      </c>
      <c r="BK33" s="56">
        <f t="shared" si="292"/>
        <v>69.541847455879875</v>
      </c>
      <c r="BL33" s="56">
        <f t="shared" si="293"/>
        <v>71.824608559048343</v>
      </c>
      <c r="BM33" s="56">
        <f t="shared" si="294"/>
        <v>73.598677308553164</v>
      </c>
      <c r="BN33" s="56">
        <f t="shared" si="295"/>
        <v>74.988901957673647</v>
      </c>
      <c r="BO33" s="56">
        <f t="shared" si="296"/>
        <v>76.085941340121465</v>
      </c>
      <c r="BP33" s="56">
        <f t="shared" si="297"/>
        <v>76.956651919492998</v>
      </c>
      <c r="BQ33" s="56">
        <f t="shared" si="298"/>
        <v>77.651045561532115</v>
      </c>
      <c r="BR33" s="56">
        <f t="shared" si="299"/>
        <v>78.207016945434475</v>
      </c>
      <c r="BS33" s="56">
        <f t="shared" si="300"/>
        <v>78.653606824666298</v>
      </c>
      <c r="BT33" s="56">
        <f t="shared" si="301"/>
        <v>79.013291560595647</v>
      </c>
      <c r="BW33" s="56" t="s">
        <v>5</v>
      </c>
      <c r="BX33" s="42"/>
      <c r="BY33" s="42"/>
      <c r="BZ33" s="42"/>
      <c r="CA33" s="42">
        <f>5*(1-EXP(-0.0115*L33))</f>
        <v>2.6048690340562439</v>
      </c>
      <c r="CB33" s="42"/>
      <c r="CC33" s="42">
        <v>3</v>
      </c>
      <c r="CD33" s="42">
        <v>0.8</v>
      </c>
      <c r="CE33" s="42">
        <f t="shared" si="302"/>
        <v>842.01696990845005</v>
      </c>
      <c r="CF33" s="42">
        <f t="shared" ref="CF33:CF36" si="395">CE33/(300*CA33)</f>
        <v>1.0774911123487847</v>
      </c>
      <c r="CG33" s="42"/>
      <c r="CI33" s="56">
        <f t="shared" si="303"/>
        <v>0.60958883615258319</v>
      </c>
      <c r="CJ33" s="42">
        <f t="shared" si="303"/>
        <v>0.68907570453643963</v>
      </c>
      <c r="CK33" s="42">
        <f t="shared" si="303"/>
        <v>0.76223117443952015</v>
      </c>
      <c r="CL33" s="42">
        <f t="shared" si="303"/>
        <v>0.82648666471642596</v>
      </c>
      <c r="CM33" s="42">
        <f t="shared" si="303"/>
        <v>0.8799821937861918</v>
      </c>
      <c r="CN33" s="42">
        <f t="shared" si="303"/>
        <v>0.92188543896042818</v>
      </c>
      <c r="CO33" s="42">
        <f t="shared" si="303"/>
        <v>0.95252417135339451</v>
      </c>
      <c r="CP33" s="42">
        <f t="shared" si="303"/>
        <v>0.97326469916506231</v>
      </c>
      <c r="CQ33" s="42">
        <f t="shared" si="303"/>
        <v>0.98615602384105605</v>
      </c>
      <c r="CR33" s="42">
        <f t="shared" si="303"/>
        <v>0.99345438898110905</v>
      </c>
      <c r="CS33" s="42">
        <f t="shared" si="304"/>
        <v>0.9971906750051972</v>
      </c>
      <c r="CT33" s="42">
        <f t="shared" si="304"/>
        <v>0.99890992084500563</v>
      </c>
      <c r="CU33" s="42">
        <f t="shared" si="304"/>
        <v>0.99961814640276336</v>
      </c>
      <c r="CV33" s="42">
        <f t="shared" si="304"/>
        <v>0.9998789927612588</v>
      </c>
      <c r="CW33" s="42">
        <f t="shared" si="304"/>
        <v>0.99996508665649708</v>
      </c>
      <c r="CX33" s="42">
        <f t="shared" si="304"/>
        <v>0.9999907216910946</v>
      </c>
      <c r="CY33" s="42">
        <f t="shared" si="304"/>
        <v>0.99999768919552612</v>
      </c>
      <c r="CZ33" s="42">
        <f t="shared" si="304"/>
        <v>0.99999929713167335</v>
      </c>
      <c r="DA33" s="42">
        <f t="shared" si="304"/>
        <v>0.99999971323006798</v>
      </c>
      <c r="DB33" s="42">
        <f t="shared" si="304"/>
        <v>0.99999985503912503</v>
      </c>
      <c r="DC33" s="42">
        <f t="shared" si="305"/>
        <v>0.99999991425062273</v>
      </c>
      <c r="DD33" s="42">
        <f t="shared" si="305"/>
        <v>0.99999994298051731</v>
      </c>
      <c r="DE33" s="42">
        <f t="shared" si="305"/>
        <v>0.99999995858507418</v>
      </c>
      <c r="DF33" s="42">
        <f t="shared" si="305"/>
        <v>0.99999996782073552</v>
      </c>
      <c r="DG33" s="42">
        <f t="shared" si="305"/>
        <v>0.99999997366078608</v>
      </c>
      <c r="DH33" s="42">
        <f t="shared" si="305"/>
        <v>0.99999997754870462</v>
      </c>
      <c r="DI33" s="42">
        <f t="shared" si="305"/>
        <v>0.99999998024365122</v>
      </c>
      <c r="DJ33" s="42">
        <f t="shared" si="305"/>
        <v>0.99999998217219666</v>
      </c>
      <c r="DK33" s="42">
        <f t="shared" si="305"/>
        <v>0.99999998358768882</v>
      </c>
      <c r="DL33" s="42"/>
      <c r="DM33" s="42">
        <f t="shared" si="306"/>
        <v>0.48767106892206658</v>
      </c>
      <c r="DN33" s="42">
        <f t="shared" si="307"/>
        <v>0.55126056362915177</v>
      </c>
      <c r="DO33" s="42">
        <f t="shared" si="308"/>
        <v>0.60978493955161617</v>
      </c>
      <c r="DP33" s="42">
        <f t="shared" si="309"/>
        <v>0.66118933177314076</v>
      </c>
      <c r="DQ33" s="42">
        <f t="shared" si="310"/>
        <v>0.70398575502895344</v>
      </c>
      <c r="DR33" s="42">
        <f t="shared" si="311"/>
        <v>0.73750835116834257</v>
      </c>
      <c r="DS33" s="42">
        <f t="shared" si="312"/>
        <v>0.76201933708271563</v>
      </c>
      <c r="DT33" s="42">
        <f t="shared" si="313"/>
        <v>0.77861175933204985</v>
      </c>
      <c r="DU33" s="42">
        <f t="shared" si="314"/>
        <v>0.78892481907284484</v>
      </c>
      <c r="DV33" s="42">
        <f t="shared" si="315"/>
        <v>0.79476351118488731</v>
      </c>
      <c r="DW33" s="42">
        <f t="shared" si="316"/>
        <v>0.79775254000415785</v>
      </c>
      <c r="DX33" s="42">
        <f t="shared" si="317"/>
        <v>0.79912793667600457</v>
      </c>
      <c r="DY33" s="42">
        <f t="shared" si="318"/>
        <v>0.79969451712221074</v>
      </c>
      <c r="DZ33" s="42">
        <f t="shared" si="319"/>
        <v>0.79990319420900713</v>
      </c>
      <c r="EA33" s="42">
        <f t="shared" si="320"/>
        <v>0.79997206932519771</v>
      </c>
      <c r="EB33" s="42">
        <f t="shared" si="321"/>
        <v>0.79999257735287577</v>
      </c>
      <c r="EC33" s="42">
        <f t="shared" si="322"/>
        <v>0.79999815135642094</v>
      </c>
      <c r="ED33" s="42">
        <f t="shared" si="323"/>
        <v>0.79999943770533877</v>
      </c>
      <c r="EE33" s="42">
        <f t="shared" si="324"/>
        <v>0.79999977058405447</v>
      </c>
      <c r="EF33" s="42">
        <f t="shared" si="325"/>
        <v>0.79999988403130007</v>
      </c>
      <c r="EG33" s="42">
        <f t="shared" si="326"/>
        <v>0.79999993140049819</v>
      </c>
      <c r="EH33" s="42">
        <f t="shared" si="327"/>
        <v>0.79999995438441385</v>
      </c>
      <c r="EI33" s="42">
        <f t="shared" si="328"/>
        <v>0.79999996686805941</v>
      </c>
      <c r="EJ33" s="42">
        <f t="shared" si="329"/>
        <v>0.79999997425658842</v>
      </c>
      <c r="EK33" s="42">
        <f t="shared" si="330"/>
        <v>0.79999997892862895</v>
      </c>
      <c r="EL33" s="42">
        <f t="shared" si="331"/>
        <v>0.79999998203896372</v>
      </c>
      <c r="EM33" s="42">
        <f t="shared" si="332"/>
        <v>0.79999998419492102</v>
      </c>
      <c r="EN33" s="42">
        <f t="shared" si="333"/>
        <v>0.79999998573775732</v>
      </c>
      <c r="EO33" s="42">
        <f t="shared" si="334"/>
        <v>0.79999998687015106</v>
      </c>
      <c r="EP33" s="42"/>
      <c r="EQ33" s="42">
        <f t="shared" si="335"/>
        <v>3.0925401029783104</v>
      </c>
      <c r="ER33" s="42">
        <f t="shared" si="336"/>
        <v>3.1561295976853958</v>
      </c>
      <c r="ES33" s="42">
        <f t="shared" si="337"/>
        <v>3.2146539736078603</v>
      </c>
      <c r="ET33" s="42">
        <f t="shared" si="338"/>
        <v>3.2660583658293847</v>
      </c>
      <c r="EU33" s="42">
        <f t="shared" si="339"/>
        <v>3.3088547890851974</v>
      </c>
      <c r="EV33" s="42">
        <f t="shared" si="340"/>
        <v>3.3423773852245864</v>
      </c>
      <c r="EW33" s="42">
        <f t="shared" si="341"/>
        <v>3.3668883711389594</v>
      </c>
      <c r="EX33" s="42">
        <f t="shared" si="342"/>
        <v>3.3834807933882938</v>
      </c>
      <c r="EY33" s="42">
        <f t="shared" si="343"/>
        <v>3.3937938531290888</v>
      </c>
      <c r="EZ33" s="42">
        <f t="shared" si="344"/>
        <v>3.3996325452411313</v>
      </c>
      <c r="FA33" s="42">
        <f t="shared" si="345"/>
        <v>3.4026215740604018</v>
      </c>
      <c r="FB33" s="42">
        <f t="shared" si="346"/>
        <v>3.4039969707322486</v>
      </c>
      <c r="FC33" s="42">
        <f t="shared" si="347"/>
        <v>3.4045635511784544</v>
      </c>
      <c r="FD33" s="42">
        <f t="shared" si="348"/>
        <v>3.4047722282652511</v>
      </c>
      <c r="FE33" s="42">
        <f t="shared" si="349"/>
        <v>3.4048411033814414</v>
      </c>
      <c r="FF33" s="42">
        <f t="shared" si="350"/>
        <v>3.4048616114091197</v>
      </c>
      <c r="FG33" s="42">
        <f t="shared" si="351"/>
        <v>3.4048671854126651</v>
      </c>
      <c r="FH33" s="42">
        <f t="shared" si="352"/>
        <v>3.4048684717615827</v>
      </c>
      <c r="FI33" s="42">
        <f t="shared" si="353"/>
        <v>3.4048688046402984</v>
      </c>
      <c r="FJ33" s="42">
        <f t="shared" si="354"/>
        <v>3.4048689180875442</v>
      </c>
      <c r="FK33" s="42">
        <f t="shared" si="355"/>
        <v>3.4048689654567421</v>
      </c>
      <c r="FL33" s="42">
        <f t="shared" si="356"/>
        <v>3.4048689884406578</v>
      </c>
      <c r="FM33" s="42">
        <f t="shared" si="357"/>
        <v>3.4048690009243034</v>
      </c>
      <c r="FN33" s="42">
        <f t="shared" si="358"/>
        <v>3.4048690083128323</v>
      </c>
      <c r="FO33" s="42">
        <f t="shared" si="359"/>
        <v>3.4048690129848729</v>
      </c>
      <c r="FP33" s="42">
        <f t="shared" si="360"/>
        <v>3.4048690160952075</v>
      </c>
      <c r="FQ33" s="42">
        <f t="shared" si="361"/>
        <v>3.4048690182511647</v>
      </c>
      <c r="FR33" s="42">
        <f t="shared" si="362"/>
        <v>3.4048690197940013</v>
      </c>
      <c r="FS33" s="42">
        <f t="shared" si="363"/>
        <v>3.404869020926395</v>
      </c>
      <c r="FT33" s="42"/>
      <c r="FU33" s="42">
        <f t="shared" si="364"/>
        <v>4793.6164655149814</v>
      </c>
      <c r="FV33" s="42">
        <f t="shared" si="365"/>
        <v>5829.3526025902293</v>
      </c>
      <c r="FW33" s="42">
        <f t="shared" si="366"/>
        <v>7062.2286771784129</v>
      </c>
      <c r="FX33" s="42">
        <f t="shared" si="367"/>
        <v>8517.2715013358975</v>
      </c>
      <c r="FY33" s="42">
        <f t="shared" si="368"/>
        <v>10219.778324061837</v>
      </c>
      <c r="FZ33" s="42">
        <f t="shared" si="369"/>
        <v>12195.616123370663</v>
      </c>
      <c r="GA33" s="42">
        <f t="shared" si="370"/>
        <v>14471.870772988526</v>
      </c>
      <c r="GB33" s="42">
        <f t="shared" si="371"/>
        <v>17077.428253724633</v>
      </c>
      <c r="GC33" s="42">
        <f t="shared" si="372"/>
        <v>20042.837688044488</v>
      </c>
      <c r="GD33" s="42">
        <f t="shared" si="373"/>
        <v>23398.858517957877</v>
      </c>
      <c r="GE33" s="42">
        <f t="shared" si="374"/>
        <v>27173.486770257266</v>
      </c>
      <c r="GF33" s="42">
        <f t="shared" si="375"/>
        <v>31387.788041027878</v>
      </c>
      <c r="GG33" s="42">
        <f t="shared" si="376"/>
        <v>36051.202759590124</v>
      </c>
      <c r="GH33" s="42">
        <f t="shared" si="377"/>
        <v>41156.959878730413</v>
      </c>
      <c r="GI33" s="42">
        <f t="shared" si="378"/>
        <v>46677.992974973859</v>
      </c>
      <c r="GJ33" s="42">
        <f t="shared" si="379"/>
        <v>52563.606101647762</v>
      </c>
      <c r="GK33" s="42">
        <f t="shared" si="380"/>
        <v>58737.235582940157</v>
      </c>
      <c r="GL33" s="42">
        <f t="shared" si="381"/>
        <v>64023.011537532875</v>
      </c>
      <c r="GM33" s="42">
        <f t="shared" si="382"/>
        <v>68004.446249435321</v>
      </c>
      <c r="GN33" s="42">
        <f t="shared" si="383"/>
        <v>71034.262472673232</v>
      </c>
      <c r="GO33" s="42">
        <f t="shared" si="384"/>
        <v>73366.01419163472</v>
      </c>
      <c r="GP33" s="42">
        <f t="shared" si="385"/>
        <v>75178.156187443135</v>
      </c>
      <c r="GQ33" s="42">
        <f t="shared" si="386"/>
        <v>76598.216306710441</v>
      </c>
      <c r="GR33" s="42">
        <f t="shared" si="387"/>
        <v>77718.799091186316</v>
      </c>
      <c r="GS33" s="42">
        <f t="shared" si="388"/>
        <v>78608.195839123364</v>
      </c>
      <c r="GT33" s="42">
        <f t="shared" si="389"/>
        <v>79317.491729957401</v>
      </c>
      <c r="GU33" s="42">
        <f t="shared" si="390"/>
        <v>79885.394702206104</v>
      </c>
      <c r="GV33" s="42">
        <f t="shared" si="391"/>
        <v>80341.568751709288</v>
      </c>
      <c r="GW33" s="42">
        <f t="shared" si="392"/>
        <v>80708.972602829119</v>
      </c>
    </row>
    <row r="34" spans="1:205" x14ac:dyDescent="0.25">
      <c r="A34" s="24">
        <v>30</v>
      </c>
      <c r="C34" s="3"/>
      <c r="D34" s="42" t="s">
        <v>6</v>
      </c>
      <c r="E34" s="42">
        <v>110</v>
      </c>
      <c r="F34" s="42">
        <v>4.4400000000000002E-2</v>
      </c>
      <c r="G34" s="42">
        <v>3</v>
      </c>
      <c r="H34" s="42"/>
      <c r="I34" s="42"/>
      <c r="J34" s="42">
        <v>0.75</v>
      </c>
      <c r="K34" s="42">
        <v>62</v>
      </c>
      <c r="L34" s="42">
        <f>IF('Graph-Settings'!$I$6='Graph-Settings'!$C$46, K34, 'Graph-Settings'!$I$6)</f>
        <v>62</v>
      </c>
      <c r="M34" s="42">
        <f t="shared" si="393"/>
        <v>1</v>
      </c>
      <c r="N34" s="42">
        <f t="shared" si="394"/>
        <v>0.84300057308549536</v>
      </c>
      <c r="O34" s="42">
        <f t="shared" si="394"/>
        <v>1.1789692747425624</v>
      </c>
      <c r="P34" s="42">
        <f t="shared" si="394"/>
        <v>1.6398841322523288</v>
      </c>
      <c r="Q34" s="42">
        <f t="shared" si="278"/>
        <v>2.2671227014020743</v>
      </c>
      <c r="R34" s="42">
        <f t="shared" si="278"/>
        <v>3.1129645773046954</v>
      </c>
      <c r="S34" s="42">
        <f t="shared" si="278"/>
        <v>4.2419583413052013</v>
      </c>
      <c r="T34" s="42">
        <f t="shared" si="278"/>
        <v>5.7316063355025131</v>
      </c>
      <c r="U34" s="42">
        <f t="shared" si="278"/>
        <v>7.6718058295073197</v>
      </c>
      <c r="V34" s="42">
        <f t="shared" si="278"/>
        <v>10.162339387461911</v>
      </c>
      <c r="W34" s="42">
        <f t="shared" si="278"/>
        <v>13.307631724454154</v>
      </c>
      <c r="X34" s="42">
        <f t="shared" si="278"/>
        <v>17.208070098635488</v>
      </c>
      <c r="Y34" s="42">
        <f t="shared" si="278"/>
        <v>21.947524743247339</v>
      </c>
      <c r="Z34" s="42">
        <f t="shared" si="278"/>
        <v>27.577400193559672</v>
      </c>
      <c r="AA34" s="42">
        <f t="shared" si="278"/>
        <v>34.09862892813414</v>
      </c>
      <c r="AB34" s="42">
        <f t="shared" si="278"/>
        <v>41.444376710175995</v>
      </c>
      <c r="AC34" s="42">
        <f t="shared" si="278"/>
        <v>49.467543154661655</v>
      </c>
      <c r="AD34" s="42">
        <f t="shared" si="278"/>
        <v>57.937862443014545</v>
      </c>
      <c r="AE34" s="42">
        <f t="shared" si="278"/>
        <v>65.114200328733659</v>
      </c>
      <c r="AF34" s="42">
        <f t="shared" si="278"/>
        <v>70.411128680931384</v>
      </c>
      <c r="AG34" s="42">
        <f t="shared" si="278"/>
        <v>74.351764293128085</v>
      </c>
      <c r="AH34" s="42">
        <f t="shared" si="278"/>
        <v>77.319152489861651</v>
      </c>
      <c r="AI34" s="42">
        <f t="shared" si="278"/>
        <v>79.580447108876072</v>
      </c>
      <c r="AJ34" s="42">
        <f t="shared" si="278"/>
        <v>81.322423717835122</v>
      </c>
      <c r="AK34" s="42">
        <f t="shared" si="278"/>
        <v>82.67710324898124</v>
      </c>
      <c r="AL34" s="42">
        <f t="shared" si="278"/>
        <v>83.739146599127807</v>
      </c>
      <c r="AM34" s="42">
        <f t="shared" si="278"/>
        <v>84.577462093174631</v>
      </c>
      <c r="AN34" s="42">
        <f t="shared" si="278"/>
        <v>85.242956984005943</v>
      </c>
      <c r="AO34" s="42">
        <f t="shared" si="278"/>
        <v>85.773760673226931</v>
      </c>
      <c r="AP34" s="42">
        <f t="shared" si="278"/>
        <v>86.198790115918172</v>
      </c>
      <c r="AR34" s="56">
        <f>$M34*N34</f>
        <v>0.84300057308549536</v>
      </c>
      <c r="AS34" s="56">
        <f t="shared" si="279"/>
        <v>1.1789692747425624</v>
      </c>
      <c r="AT34" s="56">
        <f t="shared" si="279"/>
        <v>1.6398841322523288</v>
      </c>
      <c r="AU34" s="56">
        <f t="shared" si="279"/>
        <v>2.2671227014020743</v>
      </c>
      <c r="AV34" s="56">
        <f t="shared" si="279"/>
        <v>3.1129645773046954</v>
      </c>
      <c r="AW34" s="56">
        <f t="shared" si="279"/>
        <v>4.2419583413052013</v>
      </c>
      <c r="AX34" s="56">
        <f>$M34*T34</f>
        <v>5.7316063355025131</v>
      </c>
      <c r="AY34" s="56">
        <f t="shared" si="280"/>
        <v>7.6718058295073197</v>
      </c>
      <c r="AZ34" s="56">
        <f t="shared" si="281"/>
        <v>10.162339387461911</v>
      </c>
      <c r="BA34" s="56">
        <f t="shared" si="282"/>
        <v>13.307631724454154</v>
      </c>
      <c r="BB34" s="56">
        <f t="shared" si="283"/>
        <v>17.208070098635488</v>
      </c>
      <c r="BC34" s="56">
        <f t="shared" si="284"/>
        <v>21.947524743247339</v>
      </c>
      <c r="BD34" s="56">
        <f t="shared" si="285"/>
        <v>27.577400193559672</v>
      </c>
      <c r="BE34" s="56">
        <f t="shared" si="286"/>
        <v>34.09862892813414</v>
      </c>
      <c r="BF34" s="56">
        <f t="shared" si="287"/>
        <v>41.444376710175995</v>
      </c>
      <c r="BG34" s="56">
        <f t="shared" si="288"/>
        <v>49.467543154661655</v>
      </c>
      <c r="BH34" s="56">
        <f t="shared" si="289"/>
        <v>57.937862443014545</v>
      </c>
      <c r="BI34" s="56">
        <f t="shared" si="290"/>
        <v>65.114200328733659</v>
      </c>
      <c r="BJ34" s="56">
        <f t="shared" si="291"/>
        <v>70.411128680931384</v>
      </c>
      <c r="BK34" s="56">
        <f t="shared" si="292"/>
        <v>74.351764293128085</v>
      </c>
      <c r="BL34" s="56">
        <f t="shared" si="293"/>
        <v>77.319152489861651</v>
      </c>
      <c r="BM34" s="56">
        <f t="shared" si="294"/>
        <v>79.580447108876072</v>
      </c>
      <c r="BN34" s="56">
        <f t="shared" si="295"/>
        <v>81.322423717835122</v>
      </c>
      <c r="BO34" s="56">
        <f t="shared" si="296"/>
        <v>82.67710324898124</v>
      </c>
      <c r="BP34" s="56">
        <f t="shared" si="297"/>
        <v>83.739146599127807</v>
      </c>
      <c r="BQ34" s="56">
        <f t="shared" si="298"/>
        <v>84.577462093174631</v>
      </c>
      <c r="BR34" s="56">
        <f t="shared" si="299"/>
        <v>85.242956984005943</v>
      </c>
      <c r="BS34" s="56">
        <f t="shared" si="300"/>
        <v>85.773760673226931</v>
      </c>
      <c r="BT34" s="56">
        <f t="shared" si="301"/>
        <v>86.198790115918172</v>
      </c>
      <c r="BW34" s="56" t="s">
        <v>6</v>
      </c>
      <c r="BX34" s="42"/>
      <c r="BY34" s="42"/>
      <c r="BZ34" s="42"/>
      <c r="CA34" s="42">
        <f>5*(1-EXP(-0.0164*L34))^2.24</f>
        <v>1.8287249655623028</v>
      </c>
      <c r="CB34" s="42"/>
      <c r="CC34" s="42">
        <v>8</v>
      </c>
      <c r="CD34" s="42">
        <v>1.1499999999999999</v>
      </c>
      <c r="CE34" s="42">
        <f t="shared" si="302"/>
        <v>3666.6878774046568</v>
      </c>
      <c r="CF34" s="42">
        <f t="shared" si="395"/>
        <v>6.6835052590448099</v>
      </c>
      <c r="CG34" s="42"/>
      <c r="CI34" s="56">
        <f t="shared" si="303"/>
        <v>0</v>
      </c>
      <c r="CJ34" s="42">
        <f t="shared" si="303"/>
        <v>0</v>
      </c>
      <c r="CK34" s="42">
        <f t="shared" si="303"/>
        <v>0</v>
      </c>
      <c r="CL34" s="42">
        <f t="shared" si="303"/>
        <v>0</v>
      </c>
      <c r="CM34" s="42">
        <f t="shared" si="303"/>
        <v>0</v>
      </c>
      <c r="CN34" s="42">
        <f t="shared" si="303"/>
        <v>0</v>
      </c>
      <c r="CO34" s="42">
        <f t="shared" si="303"/>
        <v>0</v>
      </c>
      <c r="CP34" s="42">
        <f t="shared" si="303"/>
        <v>0.20332553271888731</v>
      </c>
      <c r="CQ34" s="42">
        <f t="shared" si="303"/>
        <v>0.5507302757927155</v>
      </c>
      <c r="CR34" s="42">
        <f t="shared" si="303"/>
        <v>0.78206296475076165</v>
      </c>
      <c r="CS34" s="42">
        <f t="shared" si="304"/>
        <v>0.91113615508959256</v>
      </c>
      <c r="CT34" s="42">
        <f t="shared" si="304"/>
        <v>0.97012473747635064</v>
      </c>
      <c r="CU34" s="42">
        <f t="shared" si="304"/>
        <v>0.9918161766465059</v>
      </c>
      <c r="CV34" s="42">
        <f t="shared" si="304"/>
        <v>0.99817372780908531</v>
      </c>
      <c r="CW34" s="42">
        <f t="shared" si="304"/>
        <v>0.99966285600491722</v>
      </c>
      <c r="CX34" s="42">
        <f t="shared" si="304"/>
        <v>0.99994674019910756</v>
      </c>
      <c r="CY34" s="42">
        <f t="shared" si="304"/>
        <v>0.99999240865786121</v>
      </c>
      <c r="CZ34" s="42">
        <f t="shared" si="304"/>
        <v>0.99999854289630929</v>
      </c>
      <c r="DA34" s="42">
        <f t="shared" si="304"/>
        <v>0.99999956908431265</v>
      </c>
      <c r="DB34" s="42">
        <f t="shared" si="304"/>
        <v>0.99999982591107028</v>
      </c>
      <c r="DC34" s="42">
        <f t="shared" si="305"/>
        <v>0.99999991202374272</v>
      </c>
      <c r="DD34" s="42">
        <f t="shared" si="305"/>
        <v>0.99999994770142042</v>
      </c>
      <c r="DE34" s="42">
        <f t="shared" si="305"/>
        <v>0.99999996496615506</v>
      </c>
      <c r="DF34" s="42">
        <f t="shared" si="305"/>
        <v>0.99999997434500476</v>
      </c>
      <c r="DG34" s="42">
        <f t="shared" si="305"/>
        <v>0.99999997990505429</v>
      </c>
      <c r="DH34" s="42">
        <f t="shared" si="305"/>
        <v>0.99999998342897378</v>
      </c>
      <c r="DI34" s="42">
        <f t="shared" si="305"/>
        <v>0.99999998578081739</v>
      </c>
      <c r="DJ34" s="42">
        <f t="shared" si="305"/>
        <v>0.99999998741498164</v>
      </c>
      <c r="DK34" s="42">
        <f t="shared" si="305"/>
        <v>0.99999998858703121</v>
      </c>
      <c r="DL34" s="42"/>
      <c r="DM34" s="42">
        <f t="shared" si="306"/>
        <v>0</v>
      </c>
      <c r="DN34" s="42">
        <f t="shared" si="307"/>
        <v>0</v>
      </c>
      <c r="DO34" s="42">
        <f t="shared" si="308"/>
        <v>0</v>
      </c>
      <c r="DP34" s="42">
        <f t="shared" si="309"/>
        <v>0</v>
      </c>
      <c r="DQ34" s="42">
        <f t="shared" si="310"/>
        <v>0</v>
      </c>
      <c r="DR34" s="42">
        <f t="shared" si="311"/>
        <v>0</v>
      </c>
      <c r="DS34" s="42">
        <f t="shared" si="312"/>
        <v>0</v>
      </c>
      <c r="DT34" s="42">
        <f t="shared" si="313"/>
        <v>0.23382436262672041</v>
      </c>
      <c r="DU34" s="42">
        <f t="shared" si="314"/>
        <v>0.6333398171616228</v>
      </c>
      <c r="DV34" s="42">
        <f t="shared" si="315"/>
        <v>0.89937240946337582</v>
      </c>
      <c r="DW34" s="42">
        <f t="shared" si="316"/>
        <v>1.0478065783530313</v>
      </c>
      <c r="DX34" s="42">
        <f t="shared" si="317"/>
        <v>1.1156434480978032</v>
      </c>
      <c r="DY34" s="42">
        <f t="shared" si="318"/>
        <v>1.1405886031434818</v>
      </c>
      <c r="DZ34" s="42">
        <f t="shared" si="319"/>
        <v>1.1478997869804479</v>
      </c>
      <c r="EA34" s="42">
        <f t="shared" si="320"/>
        <v>1.1496122844056547</v>
      </c>
      <c r="EB34" s="42">
        <f t="shared" si="321"/>
        <v>1.1499387512289736</v>
      </c>
      <c r="EC34" s="42">
        <f t="shared" si="322"/>
        <v>1.1499912699565402</v>
      </c>
      <c r="ED34" s="42">
        <f t="shared" si="323"/>
        <v>1.1499983243307557</v>
      </c>
      <c r="EE34" s="42">
        <f t="shared" si="324"/>
        <v>1.1499995044469595</v>
      </c>
      <c r="EF34" s="42">
        <f t="shared" si="325"/>
        <v>1.1499997997977307</v>
      </c>
      <c r="EG34" s="42">
        <f t="shared" si="326"/>
        <v>1.1499998988273041</v>
      </c>
      <c r="EH34" s="42">
        <f t="shared" si="327"/>
        <v>1.1499999398566334</v>
      </c>
      <c r="EI34" s="42">
        <f t="shared" si="328"/>
        <v>1.1499999597110782</v>
      </c>
      <c r="EJ34" s="42">
        <f t="shared" si="329"/>
        <v>1.1499999704967554</v>
      </c>
      <c r="EK34" s="42">
        <f t="shared" si="330"/>
        <v>1.1499999768908125</v>
      </c>
      <c r="EL34" s="42">
        <f t="shared" si="331"/>
        <v>1.1499999809433197</v>
      </c>
      <c r="EM34" s="42">
        <f t="shared" si="332"/>
        <v>1.14999998364794</v>
      </c>
      <c r="EN34" s="42">
        <f t="shared" si="333"/>
        <v>1.1499999855272287</v>
      </c>
      <c r="EO34" s="42">
        <f t="shared" si="334"/>
        <v>1.1499999868750859</v>
      </c>
      <c r="EP34" s="42"/>
      <c r="EQ34" s="42">
        <f t="shared" si="335"/>
        <v>1.8287249655623028</v>
      </c>
      <c r="ER34" s="42">
        <f t="shared" si="336"/>
        <v>1.8287249655623028</v>
      </c>
      <c r="ES34" s="42">
        <f t="shared" si="337"/>
        <v>1.8287249655623028</v>
      </c>
      <c r="ET34" s="42">
        <f t="shared" si="338"/>
        <v>1.8287249655623028</v>
      </c>
      <c r="EU34" s="42">
        <f t="shared" si="339"/>
        <v>1.8287249655623028</v>
      </c>
      <c r="EV34" s="42">
        <f t="shared" si="340"/>
        <v>1.8287249655623028</v>
      </c>
      <c r="EW34" s="42">
        <f t="shared" si="341"/>
        <v>1.8287249655623028</v>
      </c>
      <c r="EX34" s="42">
        <f t="shared" si="342"/>
        <v>2.0625493281890233</v>
      </c>
      <c r="EY34" s="42">
        <f t="shared" si="343"/>
        <v>2.4620647827239255</v>
      </c>
      <c r="EZ34" s="42">
        <f t="shared" si="344"/>
        <v>2.7280973750256785</v>
      </c>
      <c r="FA34" s="42">
        <f t="shared" si="345"/>
        <v>2.8765315439153341</v>
      </c>
      <c r="FB34" s="42">
        <f t="shared" si="346"/>
        <v>2.944368413660106</v>
      </c>
      <c r="FC34" s="42">
        <f t="shared" si="347"/>
        <v>2.9693135687057843</v>
      </c>
      <c r="FD34" s="42">
        <f t="shared" si="348"/>
        <v>2.9766247525427509</v>
      </c>
      <c r="FE34" s="42">
        <f t="shared" si="349"/>
        <v>2.9783372499679572</v>
      </c>
      <c r="FF34" s="42">
        <f t="shared" si="350"/>
        <v>2.9786637167912762</v>
      </c>
      <c r="FG34" s="42">
        <f t="shared" si="351"/>
        <v>2.978716235518843</v>
      </c>
      <c r="FH34" s="42">
        <f t="shared" si="352"/>
        <v>2.9787232898930585</v>
      </c>
      <c r="FI34" s="42">
        <f t="shared" si="353"/>
        <v>2.9787244700092623</v>
      </c>
      <c r="FJ34" s="42">
        <f t="shared" si="354"/>
        <v>2.9787247653600337</v>
      </c>
      <c r="FK34" s="42">
        <f t="shared" si="355"/>
        <v>2.9787248643896067</v>
      </c>
      <c r="FL34" s="42">
        <f t="shared" si="356"/>
        <v>2.978724905418936</v>
      </c>
      <c r="FM34" s="42">
        <f t="shared" si="357"/>
        <v>2.9787249252733812</v>
      </c>
      <c r="FN34" s="42">
        <f t="shared" si="358"/>
        <v>2.9787249360590584</v>
      </c>
      <c r="FO34" s="42">
        <f t="shared" si="359"/>
        <v>2.9787249424531153</v>
      </c>
      <c r="FP34" s="42">
        <f t="shared" si="360"/>
        <v>2.9787249465056225</v>
      </c>
      <c r="FQ34" s="42">
        <f t="shared" si="361"/>
        <v>2.9787249492102426</v>
      </c>
      <c r="FR34" s="42">
        <f t="shared" si="362"/>
        <v>2.9787249510895313</v>
      </c>
      <c r="FS34" s="42">
        <f t="shared" si="363"/>
        <v>2.9787249524373887</v>
      </c>
      <c r="FT34" s="42"/>
      <c r="FU34" s="42">
        <f t="shared" si="364"/>
        <v>462.4848581954322</v>
      </c>
      <c r="FV34" s="42">
        <f t="shared" si="365"/>
        <v>646.80316390578162</v>
      </c>
      <c r="FW34" s="42">
        <f t="shared" si="366"/>
        <v>899.66911598379204</v>
      </c>
      <c r="FX34" s="42">
        <f t="shared" si="367"/>
        <v>1243.7831652141069</v>
      </c>
      <c r="FY34" s="42">
        <f t="shared" si="368"/>
        <v>1707.8268118284593</v>
      </c>
      <c r="FZ34" s="42">
        <f t="shared" si="369"/>
        <v>2327.2125364860231</v>
      </c>
      <c r="GA34" s="42">
        <f t="shared" si="370"/>
        <v>3144.4594795525527</v>
      </c>
      <c r="GB34" s="42">
        <f t="shared" si="371"/>
        <v>4747.0433878940867</v>
      </c>
      <c r="GC34" s="42">
        <f t="shared" si="372"/>
        <v>7506.1013747874595</v>
      </c>
      <c r="GD34" s="42">
        <f t="shared" si="373"/>
        <v>10891.354552587547</v>
      </c>
      <c r="GE34" s="42">
        <f t="shared" si="374"/>
        <v>14849.86693458937</v>
      </c>
      <c r="GF34" s="42">
        <f t="shared" si="375"/>
        <v>19386.479583612327</v>
      </c>
      <c r="GG34" s="42">
        <f t="shared" si="376"/>
        <v>24565.784575309877</v>
      </c>
      <c r="GH34" s="42">
        <f t="shared" si="377"/>
        <v>30449.646868576314</v>
      </c>
      <c r="GI34" s="42">
        <f t="shared" si="378"/>
        <v>37030.599287286488</v>
      </c>
      <c r="GJ34" s="42">
        <f t="shared" si="379"/>
        <v>44204.152786079198</v>
      </c>
      <c r="GK34" s="42">
        <f t="shared" si="380"/>
        <v>51774.135453079456</v>
      </c>
      <c r="GL34" s="42">
        <f t="shared" si="381"/>
        <v>58187.155506588359</v>
      </c>
      <c r="GM34" s="42">
        <f t="shared" si="382"/>
        <v>62920.605588858394</v>
      </c>
      <c r="GN34" s="42">
        <f t="shared" si="383"/>
        <v>66442.032494445739</v>
      </c>
      <c r="GO34" s="42">
        <f t="shared" si="384"/>
        <v>69093.744604524734</v>
      </c>
      <c r="GP34" s="42">
        <f t="shared" si="385"/>
        <v>71114.477936275056</v>
      </c>
      <c r="GQ34" s="42">
        <f t="shared" si="386"/>
        <v>72671.139153587603</v>
      </c>
      <c r="GR34" s="42">
        <f t="shared" si="387"/>
        <v>73881.704726660944</v>
      </c>
      <c r="GS34" s="42">
        <f t="shared" si="388"/>
        <v>74830.765390367989</v>
      </c>
      <c r="GT34" s="42">
        <f t="shared" si="389"/>
        <v>75579.898874721868</v>
      </c>
      <c r="GU34" s="42">
        <f t="shared" si="390"/>
        <v>76174.596813814191</v>
      </c>
      <c r="GV34" s="42">
        <f t="shared" si="391"/>
        <v>76648.932319836924</v>
      </c>
      <c r="GW34" s="42">
        <f t="shared" si="392"/>
        <v>77028.746096459639</v>
      </c>
    </row>
    <row r="35" spans="1:205" x14ac:dyDescent="0.25">
      <c r="A35" s="24">
        <v>31</v>
      </c>
      <c r="C35" s="3"/>
      <c r="D35" s="42" t="s">
        <v>7</v>
      </c>
      <c r="E35" s="42">
        <v>110</v>
      </c>
      <c r="F35" s="42">
        <v>2.93E-2</v>
      </c>
      <c r="G35" s="42">
        <v>1.5</v>
      </c>
      <c r="H35" s="42"/>
      <c r="I35" s="42"/>
      <c r="J35" s="42">
        <v>0.8</v>
      </c>
      <c r="K35" s="42">
        <v>66</v>
      </c>
      <c r="L35" s="42">
        <f>IF('Graph-Settings'!$I$6='Graph-Settings'!$C$46, K35, 'Graph-Settings'!$I$6)</f>
        <v>66</v>
      </c>
      <c r="M35" s="42">
        <f t="shared" si="393"/>
        <v>1</v>
      </c>
      <c r="N35" s="42">
        <f>$E35*(1-EXP(-$F35*N$31))^$G35</f>
        <v>5.4503497821536948</v>
      </c>
      <c r="O35" s="42">
        <f t="shared" si="394"/>
        <v>6.4910663172292926</v>
      </c>
      <c r="P35" s="42">
        <f t="shared" si="394"/>
        <v>7.7162041989360048</v>
      </c>
      <c r="Q35" s="42">
        <f t="shared" si="278"/>
        <v>9.1534862921511237</v>
      </c>
      <c r="R35" s="42">
        <f t="shared" si="278"/>
        <v>10.83308545664444</v>
      </c>
      <c r="S35" s="42">
        <f t="shared" si="278"/>
        <v>12.787209649221831</v>
      </c>
      <c r="T35" s="42">
        <f t="shared" si="278"/>
        <v>15.049398388997449</v>
      </c>
      <c r="U35" s="42">
        <f t="shared" si="278"/>
        <v>17.65345462553033</v>
      </c>
      <c r="V35" s="42">
        <f t="shared" si="278"/>
        <v>20.631935434241747</v>
      </c>
      <c r="W35" s="42">
        <f t="shared" si="278"/>
        <v>24.014134824999701</v>
      </c>
      <c r="X35" s="42">
        <f t="shared" si="278"/>
        <v>27.823517777690551</v>
      </c>
      <c r="Y35" s="42">
        <f t="shared" si="278"/>
        <v>32.07461264158281</v>
      </c>
      <c r="Z35" s="42">
        <f t="shared" si="278"/>
        <v>36.769445188552801</v>
      </c>
      <c r="AA35" s="42">
        <f t="shared" si="278"/>
        <v>41.893705614964198</v>
      </c>
      <c r="AB35" s="42">
        <f t="shared" si="278"/>
        <v>47.412978148101232</v>
      </c>
      <c r="AC35" s="42">
        <f t="shared" si="278"/>
        <v>53.269520910713318</v>
      </c>
      <c r="AD35" s="42">
        <f t="shared" si="278"/>
        <v>59.380237009944835</v>
      </c>
      <c r="AE35" s="42">
        <f t="shared" si="278"/>
        <v>64.583780530564653</v>
      </c>
      <c r="AF35" s="42">
        <f t="shared" si="278"/>
        <v>68.484696866461974</v>
      </c>
      <c r="AG35" s="42">
        <f t="shared" si="278"/>
        <v>71.441822096125037</v>
      </c>
      <c r="AH35" s="42">
        <f t="shared" si="278"/>
        <v>73.710530123601345</v>
      </c>
      <c r="AI35" s="42">
        <f t="shared" si="278"/>
        <v>75.469210909553638</v>
      </c>
      <c r="AJ35" s="42">
        <f t="shared" si="278"/>
        <v>76.844540512630473</v>
      </c>
      <c r="AK35" s="42">
        <f t="shared" si="278"/>
        <v>77.928010199736079</v>
      </c>
      <c r="AL35" s="42">
        <f t="shared" si="278"/>
        <v>78.78678035934692</v>
      </c>
      <c r="AM35" s="42">
        <f t="shared" si="278"/>
        <v>79.470893129837563</v>
      </c>
      <c r="AN35" s="42">
        <f t="shared" si="278"/>
        <v>80.018139397510424</v>
      </c>
      <c r="AO35" s="42">
        <f t="shared" si="278"/>
        <v>80.457398187618367</v>
      </c>
      <c r="AP35" s="42">
        <f t="shared" si="278"/>
        <v>80.810967056322838</v>
      </c>
      <c r="AR35" s="56">
        <f>$M35*N35</f>
        <v>5.4503497821536948</v>
      </c>
      <c r="AS35" s="56">
        <f t="shared" si="279"/>
        <v>6.4910663172292926</v>
      </c>
      <c r="AT35" s="56">
        <f t="shared" si="279"/>
        <v>7.7162041989360048</v>
      </c>
      <c r="AU35" s="56">
        <f t="shared" si="279"/>
        <v>9.1534862921511237</v>
      </c>
      <c r="AV35" s="56">
        <f t="shared" si="279"/>
        <v>10.83308545664444</v>
      </c>
      <c r="AW35" s="56">
        <f t="shared" si="279"/>
        <v>12.787209649221831</v>
      </c>
      <c r="AX35" s="56">
        <f>$M35*T35</f>
        <v>15.049398388997449</v>
      </c>
      <c r="AY35" s="56">
        <f t="shared" si="280"/>
        <v>17.65345462553033</v>
      </c>
      <c r="AZ35" s="56">
        <f t="shared" si="281"/>
        <v>20.631935434241747</v>
      </c>
      <c r="BA35" s="56">
        <f t="shared" si="282"/>
        <v>24.014134824999701</v>
      </c>
      <c r="BB35" s="56">
        <f t="shared" si="283"/>
        <v>27.823517777690551</v>
      </c>
      <c r="BC35" s="56">
        <f t="shared" si="284"/>
        <v>32.07461264158281</v>
      </c>
      <c r="BD35" s="56">
        <f t="shared" si="285"/>
        <v>36.769445188552801</v>
      </c>
      <c r="BE35" s="56">
        <f t="shared" si="286"/>
        <v>41.893705614964198</v>
      </c>
      <c r="BF35" s="56">
        <f t="shared" si="287"/>
        <v>47.412978148101232</v>
      </c>
      <c r="BG35" s="56">
        <f t="shared" si="288"/>
        <v>53.269520910713318</v>
      </c>
      <c r="BH35" s="56">
        <f t="shared" si="289"/>
        <v>59.380237009944835</v>
      </c>
      <c r="BI35" s="56">
        <f t="shared" si="290"/>
        <v>64.583780530564653</v>
      </c>
      <c r="BJ35" s="56">
        <f t="shared" si="291"/>
        <v>68.484696866461974</v>
      </c>
      <c r="BK35" s="56">
        <f t="shared" si="292"/>
        <v>71.441822096125037</v>
      </c>
      <c r="BL35" s="56">
        <f t="shared" si="293"/>
        <v>73.710530123601345</v>
      </c>
      <c r="BM35" s="56">
        <f t="shared" si="294"/>
        <v>75.469210909553638</v>
      </c>
      <c r="BN35" s="56">
        <f t="shared" si="295"/>
        <v>76.844540512630473</v>
      </c>
      <c r="BO35" s="56">
        <f t="shared" si="296"/>
        <v>77.928010199736079</v>
      </c>
      <c r="BP35" s="56">
        <f t="shared" si="297"/>
        <v>78.78678035934692</v>
      </c>
      <c r="BQ35" s="56">
        <f t="shared" si="298"/>
        <v>79.470893129837563</v>
      </c>
      <c r="BR35" s="56">
        <f t="shared" si="299"/>
        <v>80.018139397510424</v>
      </c>
      <c r="BS35" s="56">
        <f t="shared" si="300"/>
        <v>80.457398187618367</v>
      </c>
      <c r="BT35" s="56">
        <f t="shared" si="301"/>
        <v>80.810967056322838</v>
      </c>
      <c r="BW35" s="56" t="s">
        <v>7</v>
      </c>
      <c r="BX35" s="42"/>
      <c r="BY35" s="42"/>
      <c r="BZ35" s="42"/>
      <c r="CA35" s="42">
        <f>5*(1-EXP(-0.0164*L35))^2.24</f>
        <v>1.9794422430540684</v>
      </c>
      <c r="CB35" s="42"/>
      <c r="CC35" s="42">
        <v>4</v>
      </c>
      <c r="CD35" s="42">
        <v>1.2</v>
      </c>
      <c r="CE35" s="42">
        <f t="shared" si="302"/>
        <v>1296.3699313036709</v>
      </c>
      <c r="CF35" s="42">
        <f t="shared" si="395"/>
        <v>2.1830559186603837</v>
      </c>
      <c r="CG35" s="42"/>
      <c r="CI35" s="56">
        <f t="shared" si="303"/>
        <v>0.52833089529644295</v>
      </c>
      <c r="CJ35" s="42">
        <f t="shared" si="303"/>
        <v>0.62873619028474725</v>
      </c>
      <c r="CK35" s="42">
        <f t="shared" si="303"/>
        <v>0.71990434368634348</v>
      </c>
      <c r="CL35" s="42">
        <f t="shared" si="303"/>
        <v>0.79874831416584458</v>
      </c>
      <c r="CM35" s="42">
        <f t="shared" si="303"/>
        <v>0.86323713888595177</v>
      </c>
      <c r="CN35" s="42">
        <f t="shared" si="303"/>
        <v>0.91274804907949059</v>
      </c>
      <c r="CO35" s="42">
        <f t="shared" si="303"/>
        <v>0.94814265875804737</v>
      </c>
      <c r="CP35" s="42">
        <f t="shared" si="303"/>
        <v>0.97150970290780125</v>
      </c>
      <c r="CQ35" s="42">
        <f t="shared" si="303"/>
        <v>0.98563904607978037</v>
      </c>
      <c r="CR35" s="42">
        <f t="shared" si="303"/>
        <v>0.99340305191631639</v>
      </c>
      <c r="CS35" s="42">
        <f t="shared" si="304"/>
        <v>0.99725316579212642</v>
      </c>
      <c r="CT35" s="42">
        <f t="shared" si="304"/>
        <v>0.99896676233868753</v>
      </c>
      <c r="CU35" s="42">
        <f t="shared" si="304"/>
        <v>0.99964905096064971</v>
      </c>
      <c r="CV35" s="42">
        <f t="shared" si="304"/>
        <v>0.99989200757046015</v>
      </c>
      <c r="CW35" s="42">
        <f t="shared" si="304"/>
        <v>0.99996965510056601</v>
      </c>
      <c r="CX35" s="42">
        <f t="shared" si="304"/>
        <v>0.99999210978321984</v>
      </c>
      <c r="CY35" s="42">
        <f t="shared" si="304"/>
        <v>0.99999806490018917</v>
      </c>
      <c r="CZ35" s="42">
        <f t="shared" si="304"/>
        <v>0.99999941529983571</v>
      </c>
      <c r="DA35" s="42">
        <f t="shared" si="304"/>
        <v>0.99999976161466497</v>
      </c>
      <c r="DB35" s="42">
        <f t="shared" si="304"/>
        <v>0.99999987924670064</v>
      </c>
      <c r="DC35" s="42">
        <f t="shared" si="305"/>
        <v>0.99999992833899265</v>
      </c>
      <c r="DD35" s="42">
        <f t="shared" si="305"/>
        <v>0.99999995217970228</v>
      </c>
      <c r="DE35" s="42">
        <f t="shared" si="305"/>
        <v>0.9999999651475171</v>
      </c>
      <c r="DF35" s="42">
        <f t="shared" si="305"/>
        <v>0.99999997283508224</v>
      </c>
      <c r="DG35" s="42">
        <f t="shared" si="305"/>
        <v>0.9999999777039571</v>
      </c>
      <c r="DH35" s="42">
        <f t="shared" si="305"/>
        <v>0.99999998095007281</v>
      </c>
      <c r="DI35" s="42">
        <f t="shared" si="305"/>
        <v>0.99999998320306149</v>
      </c>
      <c r="DJ35" s="42">
        <f t="shared" si="305"/>
        <v>0.9999999848171407</v>
      </c>
      <c r="DK35" s="42">
        <f t="shared" si="305"/>
        <v>0.99999998600295448</v>
      </c>
      <c r="DL35" s="42"/>
      <c r="DM35" s="42">
        <f t="shared" si="306"/>
        <v>0.63399707435573149</v>
      </c>
      <c r="DN35" s="42">
        <f t="shared" si="307"/>
        <v>0.75448342834169668</v>
      </c>
      <c r="DO35" s="42">
        <f t="shared" si="308"/>
        <v>0.86388521242361216</v>
      </c>
      <c r="DP35" s="42">
        <f t="shared" si="309"/>
        <v>0.9584979769990134</v>
      </c>
      <c r="DQ35" s="42">
        <f t="shared" si="310"/>
        <v>1.035884566663142</v>
      </c>
      <c r="DR35" s="42">
        <f t="shared" si="311"/>
        <v>1.0952976588953887</v>
      </c>
      <c r="DS35" s="42">
        <f t="shared" si="312"/>
        <v>1.1377711905096568</v>
      </c>
      <c r="DT35" s="42">
        <f t="shared" si="313"/>
        <v>1.1658116434893615</v>
      </c>
      <c r="DU35" s="42">
        <f t="shared" si="314"/>
        <v>1.1827668552957364</v>
      </c>
      <c r="DV35" s="42">
        <f t="shared" si="315"/>
        <v>1.1920836622995796</v>
      </c>
      <c r="DW35" s="42">
        <f t="shared" si="316"/>
        <v>1.1967037989505516</v>
      </c>
      <c r="DX35" s="42">
        <f t="shared" si="317"/>
        <v>1.1987601148064251</v>
      </c>
      <c r="DY35" s="42">
        <f t="shared" si="318"/>
        <v>1.1995788611527796</v>
      </c>
      <c r="DZ35" s="42">
        <f t="shared" si="319"/>
        <v>1.1998704090845522</v>
      </c>
      <c r="EA35" s="42">
        <f t="shared" si="320"/>
        <v>1.1999635861206792</v>
      </c>
      <c r="EB35" s="42">
        <f t="shared" si="321"/>
        <v>1.1999905317398638</v>
      </c>
      <c r="EC35" s="42">
        <f t="shared" si="322"/>
        <v>1.199997677880227</v>
      </c>
      <c r="ED35" s="42">
        <f t="shared" si="323"/>
        <v>1.1999992983598029</v>
      </c>
      <c r="EE35" s="42">
        <f t="shared" si="324"/>
        <v>1.199999713937598</v>
      </c>
      <c r="EF35" s="42">
        <f t="shared" si="325"/>
        <v>1.1999998550960407</v>
      </c>
      <c r="EG35" s="42">
        <f t="shared" si="326"/>
        <v>1.1999999140067912</v>
      </c>
      <c r="EH35" s="42">
        <f t="shared" si="327"/>
        <v>1.1999999426156427</v>
      </c>
      <c r="EI35" s="42">
        <f t="shared" si="328"/>
        <v>1.1999999581770204</v>
      </c>
      <c r="EJ35" s="42">
        <f t="shared" si="329"/>
        <v>1.1999999674020987</v>
      </c>
      <c r="EK35" s="42">
        <f t="shared" si="330"/>
        <v>1.1999999732447484</v>
      </c>
      <c r="EL35" s="42">
        <f t="shared" si="331"/>
        <v>1.1999999771400873</v>
      </c>
      <c r="EM35" s="42">
        <f t="shared" si="332"/>
        <v>1.1999999798436738</v>
      </c>
      <c r="EN35" s="42">
        <f t="shared" si="333"/>
        <v>1.1999999817805689</v>
      </c>
      <c r="EO35" s="42">
        <f t="shared" si="334"/>
        <v>1.1999999832035453</v>
      </c>
      <c r="EP35" s="42"/>
      <c r="EQ35" s="42">
        <f t="shared" si="335"/>
        <v>2.6134393174097998</v>
      </c>
      <c r="ER35" s="42">
        <f t="shared" si="336"/>
        <v>2.7339256713957649</v>
      </c>
      <c r="ES35" s="42">
        <f t="shared" si="337"/>
        <v>2.8433274554776804</v>
      </c>
      <c r="ET35" s="42">
        <f t="shared" si="338"/>
        <v>2.9379402200530818</v>
      </c>
      <c r="EU35" s="42">
        <f t="shared" si="339"/>
        <v>3.0153268097172106</v>
      </c>
      <c r="EV35" s="42">
        <f t="shared" si="340"/>
        <v>3.074739901949457</v>
      </c>
      <c r="EW35" s="42">
        <f t="shared" si="341"/>
        <v>3.1172134335637249</v>
      </c>
      <c r="EX35" s="42">
        <f t="shared" si="342"/>
        <v>3.1452538865434301</v>
      </c>
      <c r="EY35" s="42">
        <f t="shared" si="343"/>
        <v>3.1622090983498046</v>
      </c>
      <c r="EZ35" s="42">
        <f t="shared" si="344"/>
        <v>3.171525905353648</v>
      </c>
      <c r="FA35" s="42">
        <f t="shared" si="345"/>
        <v>3.1761460420046199</v>
      </c>
      <c r="FB35" s="42">
        <f t="shared" si="346"/>
        <v>3.1782023578604934</v>
      </c>
      <c r="FC35" s="42">
        <f t="shared" si="347"/>
        <v>3.1790211042068481</v>
      </c>
      <c r="FD35" s="42">
        <f t="shared" si="348"/>
        <v>3.1793126521386208</v>
      </c>
      <c r="FE35" s="42">
        <f t="shared" si="349"/>
        <v>3.1794058291747476</v>
      </c>
      <c r="FF35" s="42">
        <f t="shared" si="350"/>
        <v>3.1794327747939324</v>
      </c>
      <c r="FG35" s="42">
        <f t="shared" si="351"/>
        <v>3.1794399209342954</v>
      </c>
      <c r="FH35" s="42">
        <f t="shared" si="352"/>
        <v>3.1794415414138713</v>
      </c>
      <c r="FI35" s="42">
        <f t="shared" si="353"/>
        <v>3.1794419569916661</v>
      </c>
      <c r="FJ35" s="42">
        <f t="shared" si="354"/>
        <v>3.1794420981501093</v>
      </c>
      <c r="FK35" s="42">
        <f t="shared" si="355"/>
        <v>3.1794421570608593</v>
      </c>
      <c r="FL35" s="42">
        <f t="shared" si="356"/>
        <v>3.179442185669711</v>
      </c>
      <c r="FM35" s="42">
        <f t="shared" si="357"/>
        <v>3.1794422012310886</v>
      </c>
      <c r="FN35" s="42">
        <f t="shared" si="358"/>
        <v>3.179442210456167</v>
      </c>
      <c r="FO35" s="42">
        <f t="shared" si="359"/>
        <v>3.179442216298817</v>
      </c>
      <c r="FP35" s="42">
        <f t="shared" si="360"/>
        <v>3.1794422201941557</v>
      </c>
      <c r="FQ35" s="42">
        <f t="shared" si="361"/>
        <v>3.1794422228977419</v>
      </c>
      <c r="FR35" s="42">
        <f t="shared" si="362"/>
        <v>3.179442224834637</v>
      </c>
      <c r="FS35" s="42">
        <f t="shared" si="363"/>
        <v>3.1794422262576134</v>
      </c>
      <c r="FT35" s="42"/>
      <c r="FU35" s="42">
        <f t="shared" si="364"/>
        <v>4273.2475242949213</v>
      </c>
      <c r="FV35" s="42">
        <f t="shared" si="365"/>
        <v>5323.8278518216584</v>
      </c>
      <c r="FW35" s="42">
        <f t="shared" si="366"/>
        <v>6581.9085752720712</v>
      </c>
      <c r="FX35" s="42">
        <f t="shared" si="367"/>
        <v>8067.7186594246023</v>
      </c>
      <c r="FY35" s="42">
        <f t="shared" si="368"/>
        <v>9799.5879028132767</v>
      </c>
      <c r="FZ35" s="42">
        <f t="shared" si="369"/>
        <v>11795.203122916646</v>
      </c>
      <c r="GA35" s="42">
        <f t="shared" si="370"/>
        <v>14073.656047570539</v>
      </c>
      <c r="GB35" s="42">
        <f t="shared" si="371"/>
        <v>16657.379031560209</v>
      </c>
      <c r="GC35" s="42">
        <f t="shared" si="372"/>
        <v>19572.748184017491</v>
      </c>
      <c r="GD35" s="42">
        <f t="shared" si="373"/>
        <v>22848.435207642524</v>
      </c>
      <c r="GE35" s="42">
        <f t="shared" si="374"/>
        <v>26511.466759277104</v>
      </c>
      <c r="GF35" s="42">
        <f t="shared" si="375"/>
        <v>30581.882857482145</v>
      </c>
      <c r="GG35" s="42">
        <f t="shared" si="376"/>
        <v>35067.252673315888</v>
      </c>
      <c r="GH35" s="42">
        <f t="shared" si="377"/>
        <v>39957.956491987934</v>
      </c>
      <c r="GI35" s="42">
        <f t="shared" si="378"/>
        <v>45223.529730782393</v>
      </c>
      <c r="GJ35" s="42">
        <f t="shared" si="379"/>
        <v>50810.05820432779</v>
      </c>
      <c r="GK35" s="42">
        <f t="shared" si="380"/>
        <v>56638.768819187615</v>
      </c>
      <c r="GL35" s="42">
        <f t="shared" si="381"/>
        <v>61602.106416130089</v>
      </c>
      <c r="GM35" s="42">
        <f t="shared" si="382"/>
        <v>65322.935588725464</v>
      </c>
      <c r="GN35" s="42">
        <f t="shared" si="383"/>
        <v>68143.541022291189</v>
      </c>
      <c r="GO35" s="42">
        <f t="shared" si="384"/>
        <v>70307.510068284755</v>
      </c>
      <c r="GP35" s="42">
        <f t="shared" si="385"/>
        <v>71984.99786551189</v>
      </c>
      <c r="GQ35" s="42">
        <f t="shared" si="386"/>
        <v>73296.832512020817</v>
      </c>
      <c r="GR35" s="42">
        <f t="shared" si="387"/>
        <v>74330.281501769889</v>
      </c>
      <c r="GS35" s="42">
        <f t="shared" si="388"/>
        <v>75149.404668231029</v>
      </c>
      <c r="GT35" s="42">
        <f t="shared" si="389"/>
        <v>75801.933868062959</v>
      </c>
      <c r="GU35" s="42">
        <f t="shared" si="390"/>
        <v>76323.915299448578</v>
      </c>
      <c r="GV35" s="42">
        <f t="shared" si="391"/>
        <v>76742.894729414285</v>
      </c>
      <c r="GW35" s="42">
        <f t="shared" si="392"/>
        <v>77080.14030107572</v>
      </c>
    </row>
    <row r="36" spans="1:205" x14ac:dyDescent="0.25">
      <c r="A36" s="24">
        <v>32</v>
      </c>
      <c r="C36" s="3"/>
      <c r="D36" s="42" t="s">
        <v>8</v>
      </c>
      <c r="E36" s="42">
        <v>30</v>
      </c>
      <c r="F36" s="42">
        <v>6.9699999999999998E-2</v>
      </c>
      <c r="G36" s="42">
        <v>4</v>
      </c>
      <c r="H36" s="42"/>
      <c r="I36" s="42"/>
      <c r="J36" s="42">
        <v>0.8</v>
      </c>
      <c r="K36" s="42">
        <v>56</v>
      </c>
      <c r="L36" s="42">
        <f>IF('Graph-Settings'!$I$6='Graph-Settings'!$C$46, K36, 'Graph-Settings'!$I$6)</f>
        <v>56</v>
      </c>
      <c r="M36" s="42">
        <f t="shared" si="393"/>
        <v>1</v>
      </c>
      <c r="N36" s="42">
        <f t="shared" si="394"/>
        <v>0.21686271714321542</v>
      </c>
      <c r="O36" s="42">
        <f t="shared" si="394"/>
        <v>0.32906826417109514</v>
      </c>
      <c r="P36" s="42">
        <f t="shared" si="394"/>
        <v>0.49396116197845352</v>
      </c>
      <c r="Q36" s="42">
        <f t="shared" si="278"/>
        <v>0.732623306685524</v>
      </c>
      <c r="R36" s="42">
        <f t="shared" si="278"/>
        <v>1.0722211491885008</v>
      </c>
      <c r="S36" s="42">
        <f t="shared" si="278"/>
        <v>1.5463223165561324</v>
      </c>
      <c r="T36" s="42">
        <f t="shared" si="278"/>
        <v>2.194272871617605</v>
      </c>
      <c r="U36" s="42">
        <f t="shared" si="278"/>
        <v>3.0591007768962997</v>
      </c>
      <c r="V36" s="42">
        <f t="shared" si="278"/>
        <v>4.1834408634682552</v>
      </c>
      <c r="W36" s="42">
        <f t="shared" si="278"/>
        <v>5.6032199816347852</v>
      </c>
      <c r="X36" s="42">
        <f t="shared" si="278"/>
        <v>7.3393769305351046</v>
      </c>
      <c r="Y36" s="42">
        <f t="shared" si="278"/>
        <v>9.3887157896293729</v>
      </c>
      <c r="Z36" s="42">
        <f t="shared" si="278"/>
        <v>11.715936744619292</v>
      </c>
      <c r="AA36" s="42">
        <f t="shared" si="278"/>
        <v>14.249584793375954</v>
      </c>
      <c r="AB36" s="42">
        <f t="shared" si="278"/>
        <v>16.884598762056953</v>
      </c>
      <c r="AC36" s="42">
        <f t="shared" si="278"/>
        <v>19.492922526656127</v>
      </c>
      <c r="AD36" s="42">
        <f t="shared" si="278"/>
        <v>21.941285453374327</v>
      </c>
      <c r="AE36" s="42">
        <f t="shared" si="278"/>
        <v>23.77214572397359</v>
      </c>
      <c r="AF36" s="42">
        <f t="shared" si="278"/>
        <v>24.981289973405634</v>
      </c>
      <c r="AG36" s="42">
        <f t="shared" si="278"/>
        <v>25.80271049860691</v>
      </c>
      <c r="AH36" s="42">
        <f t="shared" si="278"/>
        <v>26.377246692327923</v>
      </c>
      <c r="AI36" s="42">
        <f t="shared" si="278"/>
        <v>26.789617676970362</v>
      </c>
      <c r="AJ36" s="42">
        <f t="shared" si="278"/>
        <v>27.092216690234608</v>
      </c>
      <c r="AK36" s="42">
        <f t="shared" si="278"/>
        <v>27.318436402141053</v>
      </c>
      <c r="AL36" s="42">
        <f t="shared" si="278"/>
        <v>27.490196991506675</v>
      </c>
      <c r="AM36" s="42">
        <f t="shared" si="278"/>
        <v>27.62229128309335</v>
      </c>
      <c r="AN36" s="42">
        <f t="shared" si="278"/>
        <v>27.7249583213904</v>
      </c>
      <c r="AO36" s="42">
        <f t="shared" si="278"/>
        <v>27.805449021627993</v>
      </c>
      <c r="AP36" s="42">
        <f t="shared" si="278"/>
        <v>27.869003973858995</v>
      </c>
      <c r="AR36" s="56">
        <f>$M36*N36</f>
        <v>0.21686271714321542</v>
      </c>
      <c r="AS36" s="56">
        <f t="shared" si="279"/>
        <v>0.32906826417109514</v>
      </c>
      <c r="AT36" s="56">
        <f t="shared" si="279"/>
        <v>0.49396116197845352</v>
      </c>
      <c r="AU36" s="56">
        <f t="shared" si="279"/>
        <v>0.732623306685524</v>
      </c>
      <c r="AV36" s="56">
        <f t="shared" si="279"/>
        <v>1.0722211491885008</v>
      </c>
      <c r="AW36" s="56">
        <f t="shared" si="279"/>
        <v>1.5463223165561324</v>
      </c>
      <c r="AX36" s="56">
        <f>$M36*T36</f>
        <v>2.194272871617605</v>
      </c>
      <c r="AY36" s="56">
        <f t="shared" si="280"/>
        <v>3.0591007768962997</v>
      </c>
      <c r="AZ36" s="56">
        <f t="shared" si="281"/>
        <v>4.1834408634682552</v>
      </c>
      <c r="BA36" s="56">
        <f t="shared" si="282"/>
        <v>5.6032199816347852</v>
      </c>
      <c r="BB36" s="56">
        <f t="shared" si="283"/>
        <v>7.3393769305351046</v>
      </c>
      <c r="BC36" s="56">
        <f t="shared" si="284"/>
        <v>9.3887157896293729</v>
      </c>
      <c r="BD36" s="56">
        <f t="shared" si="285"/>
        <v>11.715936744619292</v>
      </c>
      <c r="BE36" s="56">
        <f t="shared" si="286"/>
        <v>14.249584793375954</v>
      </c>
      <c r="BF36" s="56">
        <f t="shared" si="287"/>
        <v>16.884598762056953</v>
      </c>
      <c r="BG36" s="56">
        <f t="shared" si="288"/>
        <v>19.492922526656127</v>
      </c>
      <c r="BH36" s="56">
        <f t="shared" si="289"/>
        <v>21.941285453374327</v>
      </c>
      <c r="BI36" s="56">
        <f t="shared" si="290"/>
        <v>23.77214572397359</v>
      </c>
      <c r="BJ36" s="56">
        <f t="shared" si="291"/>
        <v>24.981289973405634</v>
      </c>
      <c r="BK36" s="56">
        <f t="shared" si="292"/>
        <v>25.80271049860691</v>
      </c>
      <c r="BL36" s="56">
        <f t="shared" si="293"/>
        <v>26.377246692327923</v>
      </c>
      <c r="BM36" s="56">
        <f t="shared" si="294"/>
        <v>26.789617676970362</v>
      </c>
      <c r="BN36" s="56">
        <f t="shared" si="295"/>
        <v>27.092216690234608</v>
      </c>
      <c r="BO36" s="56">
        <f t="shared" si="296"/>
        <v>27.318436402141053</v>
      </c>
      <c r="BP36" s="56">
        <f t="shared" si="297"/>
        <v>27.490196991506675</v>
      </c>
      <c r="BQ36" s="56">
        <f t="shared" si="298"/>
        <v>27.62229128309335</v>
      </c>
      <c r="BR36" s="56">
        <f t="shared" si="299"/>
        <v>27.7249583213904</v>
      </c>
      <c r="BS36" s="56">
        <f t="shared" si="300"/>
        <v>27.805449021627993</v>
      </c>
      <c r="BT36" s="56">
        <f t="shared" si="301"/>
        <v>27.869003973858995</v>
      </c>
      <c r="BW36" s="56" t="s">
        <v>8</v>
      </c>
      <c r="BX36" s="42"/>
      <c r="BY36" s="42"/>
      <c r="BZ36" s="42"/>
      <c r="CA36" s="42">
        <f>5*(1-EXP(-0.0149*L36))^2.48</f>
        <v>1.2181423713095909</v>
      </c>
      <c r="CB36" s="42"/>
      <c r="CC36" s="42">
        <v>18</v>
      </c>
      <c r="CD36" s="42">
        <v>1.2</v>
      </c>
      <c r="CE36" s="42">
        <f t="shared" si="302"/>
        <v>12375.071586240714</v>
      </c>
      <c r="CF36" s="42">
        <f t="shared" si="395"/>
        <v>33.863232732357382</v>
      </c>
      <c r="CG36" s="42"/>
      <c r="CI36" s="56">
        <f t="shared" si="303"/>
        <v>0</v>
      </c>
      <c r="CJ36" s="42">
        <f t="shared" si="303"/>
        <v>0</v>
      </c>
      <c r="CK36" s="42">
        <f t="shared" si="303"/>
        <v>0</v>
      </c>
      <c r="CL36" s="42">
        <f t="shared" si="303"/>
        <v>0</v>
      </c>
      <c r="CM36" s="42">
        <f t="shared" si="303"/>
        <v>0</v>
      </c>
      <c r="CN36" s="42">
        <f t="shared" si="303"/>
        <v>0</v>
      </c>
      <c r="CO36" s="42">
        <f t="shared" si="303"/>
        <v>0</v>
      </c>
      <c r="CP36" s="42">
        <f t="shared" si="303"/>
        <v>0</v>
      </c>
      <c r="CQ36" s="42">
        <f t="shared" si="303"/>
        <v>0</v>
      </c>
      <c r="CR36" s="42">
        <f t="shared" si="303"/>
        <v>0</v>
      </c>
      <c r="CS36" s="42">
        <f t="shared" si="304"/>
        <v>0</v>
      </c>
      <c r="CT36" s="42">
        <f t="shared" si="304"/>
        <v>0</v>
      </c>
      <c r="CU36" s="42">
        <f t="shared" si="304"/>
        <v>0</v>
      </c>
      <c r="CV36" s="42">
        <f t="shared" si="304"/>
        <v>0</v>
      </c>
      <c r="CW36" s="42">
        <f t="shared" si="304"/>
        <v>0</v>
      </c>
      <c r="CX36" s="42">
        <f t="shared" si="304"/>
        <v>0</v>
      </c>
      <c r="CY36" s="42">
        <f t="shared" si="304"/>
        <v>0</v>
      </c>
      <c r="CZ36" s="42">
        <f t="shared" si="304"/>
        <v>0</v>
      </c>
      <c r="DA36" s="42">
        <f t="shared" si="304"/>
        <v>0</v>
      </c>
      <c r="DB36" s="42">
        <f t="shared" si="304"/>
        <v>0</v>
      </c>
      <c r="DC36" s="42">
        <f t="shared" si="305"/>
        <v>0</v>
      </c>
      <c r="DD36" s="42">
        <f t="shared" si="305"/>
        <v>0</v>
      </c>
      <c r="DE36" s="42">
        <f t="shared" si="305"/>
        <v>0</v>
      </c>
      <c r="DF36" s="42">
        <f t="shared" si="305"/>
        <v>0</v>
      </c>
      <c r="DG36" s="42">
        <f t="shared" si="305"/>
        <v>0</v>
      </c>
      <c r="DH36" s="42">
        <f t="shared" si="305"/>
        <v>0</v>
      </c>
      <c r="DI36" s="42">
        <f t="shared" si="305"/>
        <v>0</v>
      </c>
      <c r="DJ36" s="42">
        <f t="shared" si="305"/>
        <v>0</v>
      </c>
      <c r="DK36" s="42">
        <f t="shared" si="305"/>
        <v>0</v>
      </c>
      <c r="DL36" s="42"/>
      <c r="DM36" s="42">
        <f t="shared" si="306"/>
        <v>0</v>
      </c>
      <c r="DN36" s="42">
        <f t="shared" si="307"/>
        <v>0</v>
      </c>
      <c r="DO36" s="42">
        <f t="shared" si="308"/>
        <v>0</v>
      </c>
      <c r="DP36" s="42">
        <f t="shared" si="309"/>
        <v>0</v>
      </c>
      <c r="DQ36" s="42">
        <f t="shared" si="310"/>
        <v>0</v>
      </c>
      <c r="DR36" s="42">
        <f t="shared" si="311"/>
        <v>0</v>
      </c>
      <c r="DS36" s="42">
        <f t="shared" si="312"/>
        <v>0</v>
      </c>
      <c r="DT36" s="42">
        <f t="shared" si="313"/>
        <v>0</v>
      </c>
      <c r="DU36" s="42">
        <f t="shared" si="314"/>
        <v>0</v>
      </c>
      <c r="DV36" s="42">
        <f t="shared" si="315"/>
        <v>0</v>
      </c>
      <c r="DW36" s="42">
        <f t="shared" si="316"/>
        <v>0</v>
      </c>
      <c r="DX36" s="42">
        <f t="shared" si="317"/>
        <v>0</v>
      </c>
      <c r="DY36" s="42">
        <f t="shared" si="318"/>
        <v>0</v>
      </c>
      <c r="DZ36" s="42">
        <f t="shared" si="319"/>
        <v>0</v>
      </c>
      <c r="EA36" s="42">
        <f t="shared" si="320"/>
        <v>0</v>
      </c>
      <c r="EB36" s="42">
        <f t="shared" si="321"/>
        <v>0</v>
      </c>
      <c r="EC36" s="42">
        <f t="shared" si="322"/>
        <v>0</v>
      </c>
      <c r="ED36" s="42">
        <f t="shared" si="323"/>
        <v>0</v>
      </c>
      <c r="EE36" s="42">
        <f t="shared" si="324"/>
        <v>0</v>
      </c>
      <c r="EF36" s="42">
        <f t="shared" si="325"/>
        <v>0</v>
      </c>
      <c r="EG36" s="42">
        <f t="shared" si="326"/>
        <v>0</v>
      </c>
      <c r="EH36" s="42">
        <f t="shared" si="327"/>
        <v>0</v>
      </c>
      <c r="EI36" s="42">
        <f t="shared" si="328"/>
        <v>0</v>
      </c>
      <c r="EJ36" s="42">
        <f t="shared" si="329"/>
        <v>0</v>
      </c>
      <c r="EK36" s="42">
        <f t="shared" si="330"/>
        <v>0</v>
      </c>
      <c r="EL36" s="42">
        <f t="shared" si="331"/>
        <v>0</v>
      </c>
      <c r="EM36" s="42">
        <f t="shared" si="332"/>
        <v>0</v>
      </c>
      <c r="EN36" s="42">
        <f t="shared" si="333"/>
        <v>0</v>
      </c>
      <c r="EO36" s="42">
        <f t="shared" si="334"/>
        <v>0</v>
      </c>
      <c r="EP36" s="42"/>
      <c r="EQ36" s="42">
        <f t="shared" si="335"/>
        <v>1.2181423713095909</v>
      </c>
      <c r="ER36" s="42">
        <f t="shared" si="336"/>
        <v>1.2181423713095909</v>
      </c>
      <c r="ES36" s="42">
        <f t="shared" si="337"/>
        <v>1.2181423713095909</v>
      </c>
      <c r="ET36" s="42">
        <f t="shared" si="338"/>
        <v>1.2181423713095909</v>
      </c>
      <c r="EU36" s="42">
        <f t="shared" si="339"/>
        <v>1.2181423713095909</v>
      </c>
      <c r="EV36" s="42">
        <f t="shared" si="340"/>
        <v>1.2181423713095909</v>
      </c>
      <c r="EW36" s="42">
        <f t="shared" si="341"/>
        <v>1.2181423713095909</v>
      </c>
      <c r="EX36" s="42">
        <f t="shared" si="342"/>
        <v>1.2181423713095909</v>
      </c>
      <c r="EY36" s="42">
        <f t="shared" si="343"/>
        <v>1.2181423713095909</v>
      </c>
      <c r="EZ36" s="42">
        <f t="shared" si="344"/>
        <v>1.2181423713095909</v>
      </c>
      <c r="FA36" s="42">
        <f t="shared" si="345"/>
        <v>1.2181423713095909</v>
      </c>
      <c r="FB36" s="42">
        <f t="shared" si="346"/>
        <v>1.2181423713095909</v>
      </c>
      <c r="FC36" s="42">
        <f t="shared" si="347"/>
        <v>1.2181423713095909</v>
      </c>
      <c r="FD36" s="42">
        <f t="shared" si="348"/>
        <v>1.2181423713095909</v>
      </c>
      <c r="FE36" s="42">
        <f t="shared" si="349"/>
        <v>1.2181423713095909</v>
      </c>
      <c r="FF36" s="42">
        <f t="shared" si="350"/>
        <v>1.2181423713095909</v>
      </c>
      <c r="FG36" s="42">
        <f t="shared" si="351"/>
        <v>1.2181423713095909</v>
      </c>
      <c r="FH36" s="42">
        <f t="shared" si="352"/>
        <v>1.2181423713095909</v>
      </c>
      <c r="FI36" s="42">
        <f t="shared" si="353"/>
        <v>1.2181423713095909</v>
      </c>
      <c r="FJ36" s="42">
        <f t="shared" si="354"/>
        <v>1.2181423713095909</v>
      </c>
      <c r="FK36" s="42">
        <f t="shared" si="355"/>
        <v>1.2181423713095909</v>
      </c>
      <c r="FL36" s="42">
        <f t="shared" si="356"/>
        <v>1.2181423713095909</v>
      </c>
      <c r="FM36" s="42">
        <f t="shared" si="357"/>
        <v>1.2181423713095909</v>
      </c>
      <c r="FN36" s="42">
        <f t="shared" si="358"/>
        <v>1.2181423713095909</v>
      </c>
      <c r="FO36" s="42">
        <f t="shared" si="359"/>
        <v>1.2181423713095909</v>
      </c>
      <c r="FP36" s="42">
        <f t="shared" si="360"/>
        <v>1.2181423713095909</v>
      </c>
      <c r="FQ36" s="42">
        <f t="shared" si="361"/>
        <v>1.2181423713095909</v>
      </c>
      <c r="FR36" s="42">
        <f t="shared" si="362"/>
        <v>1.2181423713095909</v>
      </c>
      <c r="FS36" s="42">
        <f t="shared" si="363"/>
        <v>1.2181423713095909</v>
      </c>
      <c r="FT36" s="42"/>
      <c r="FU36" s="42">
        <f t="shared" si="364"/>
        <v>79.250899352843263</v>
      </c>
      <c r="FV36" s="42">
        <f t="shared" si="365"/>
        <v>120.25559869203262</v>
      </c>
      <c r="FW36" s="42">
        <f t="shared" si="366"/>
        <v>180.5145063561823</v>
      </c>
      <c r="FX36" s="42">
        <f t="shared" si="367"/>
        <v>267.73184762477337</v>
      </c>
      <c r="FY36" s="42">
        <f t="shared" si="368"/>
        <v>391.83540397223254</v>
      </c>
      <c r="FZ36" s="42">
        <f t="shared" si="369"/>
        <v>565.09222004958815</v>
      </c>
      <c r="GA36" s="42">
        <f t="shared" si="370"/>
        <v>801.88102773977255</v>
      </c>
      <c r="GB36" s="42">
        <f t="shared" si="371"/>
        <v>1117.9260823330412</v>
      </c>
      <c r="GC36" s="42">
        <f t="shared" si="372"/>
        <v>1528.8079720975991</v>
      </c>
      <c r="GD36" s="42">
        <f t="shared" si="373"/>
        <v>2047.655902619364</v>
      </c>
      <c r="GE36" s="42">
        <f t="shared" si="374"/>
        <v>2682.1218054290821</v>
      </c>
      <c r="GF36" s="42">
        <f t="shared" si="375"/>
        <v>3431.0377546592772</v>
      </c>
      <c r="GG36" s="42">
        <f t="shared" si="376"/>
        <v>4281.5036904611143</v>
      </c>
      <c r="GH36" s="42">
        <f t="shared" si="377"/>
        <v>5207.4069031140216</v>
      </c>
      <c r="GI36" s="42">
        <f t="shared" si="378"/>
        <v>6170.3535523869123</v>
      </c>
      <c r="GJ36" s="42">
        <f t="shared" si="379"/>
        <v>7123.5464611125117</v>
      </c>
      <c r="GK36" s="42">
        <f t="shared" si="380"/>
        <v>8018.2828475262113</v>
      </c>
      <c r="GL36" s="42">
        <f t="shared" si="381"/>
        <v>8687.3573889955023</v>
      </c>
      <c r="GM36" s="42">
        <f t="shared" si="382"/>
        <v>9129.2303419730542</v>
      </c>
      <c r="GN36" s="42">
        <f t="shared" si="383"/>
        <v>9429.4124858963696</v>
      </c>
      <c r="GO36" s="42">
        <f t="shared" si="384"/>
        <v>9639.3725503231199</v>
      </c>
      <c r="GP36" s="42">
        <f t="shared" si="385"/>
        <v>9790.0705210506039</v>
      </c>
      <c r="GQ36" s="42">
        <f t="shared" si="386"/>
        <v>9900.6531249226991</v>
      </c>
      <c r="GR36" s="42">
        <f t="shared" si="387"/>
        <v>9983.3234698123069</v>
      </c>
      <c r="GS36" s="42">
        <f t="shared" si="388"/>
        <v>10046.092125300518</v>
      </c>
      <c r="GT36" s="42">
        <f t="shared" si="389"/>
        <v>10094.365021377474</v>
      </c>
      <c r="GU36" s="42">
        <f t="shared" si="390"/>
        <v>10131.883942223423</v>
      </c>
      <c r="GV36" s="42">
        <f t="shared" si="391"/>
        <v>10161.298681960161</v>
      </c>
      <c r="GW36" s="42">
        <f t="shared" si="392"/>
        <v>10184.524376025904</v>
      </c>
    </row>
    <row r="37" spans="1:205" x14ac:dyDescent="0.25">
      <c r="A37" s="24">
        <v>33</v>
      </c>
      <c r="C37" s="3"/>
      <c r="D37" s="43" t="s">
        <v>114</v>
      </c>
      <c r="E37" s="43"/>
      <c r="F37" s="43"/>
      <c r="G37" s="43"/>
      <c r="H37" s="43"/>
      <c r="I37" s="43"/>
      <c r="J37" s="43"/>
      <c r="K37" s="43">
        <v>62</v>
      </c>
      <c r="L37" s="43">
        <f>IF('Graph-Settings'!$I$6='Graph-Settings'!$C$46, K37, 'Graph-Settings'!$I$6)</f>
        <v>62</v>
      </c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65"/>
      <c r="AR37" s="57">
        <f t="shared" ref="AR37" si="396">AR51+CI37*(AR52-AR51)</f>
        <v>1.046761060785157</v>
      </c>
      <c r="AS37" s="57">
        <f t="shared" ref="AS37" si="397">AS51+CJ37*(AS52-AS51)</f>
        <v>1.418409656097243</v>
      </c>
      <c r="AT37" s="57">
        <f t="shared" ref="AT37" si="398">AT51+CK37*(AT52-AT51)</f>
        <v>1.9045967321643333</v>
      </c>
      <c r="AU37" s="57">
        <f t="shared" ref="AU37" si="399">AU51+CL37*(AU52-AU51)</f>
        <v>2.531772975694961</v>
      </c>
      <c r="AV37" s="57">
        <f t="shared" ref="AV37" si="400">AV51+CM37*(AV52-AV51)</f>
        <v>3.3282162693163948</v>
      </c>
      <c r="AW37" s="57">
        <f t="shared" ref="AW37" si="401">AW51+CN37*(AW52-AW51)</f>
        <v>4.3219873572319987</v>
      </c>
      <c r="AX37" s="57">
        <f t="shared" ref="AX37" si="402">AX51+CO37*(AX52-AX51)</f>
        <v>5.5378658015148181</v>
      </c>
      <c r="AY37" s="57">
        <f t="shared" ref="AY37" si="403">AY51+CP37*(AY52-AY51)</f>
        <v>12.55116663561107</v>
      </c>
      <c r="AZ37" s="57">
        <f t="shared" ref="AZ37" si="404">AZ51+CQ37*(AZ52-AZ51)</f>
        <v>19.313646010599818</v>
      </c>
      <c r="BA37" s="57">
        <f t="shared" ref="BA37" si="405">BA51+CR37*(BA52-BA51)</f>
        <v>25.357708088628705</v>
      </c>
      <c r="BB37" s="57">
        <f t="shared" ref="BB37" si="406">BB51+CS37*(BB52-BB51)</f>
        <v>30.56347557184003</v>
      </c>
      <c r="BC37" s="57">
        <f t="shared" ref="BC37" si="407">BC51+CT37*(BC52-BC51)</f>
        <v>34.994342115029809</v>
      </c>
      <c r="BD37" s="57">
        <f t="shared" ref="BD37" si="408">BD51+CU37*(BD52-BD51)</f>
        <v>38.804230343146727</v>
      </c>
      <c r="BE37" s="57">
        <f t="shared" ref="BE37" si="409">BE51+CV37*(BE52-BE51)</f>
        <v>42.150087037999626</v>
      </c>
      <c r="BF37" s="57">
        <f t="shared" ref="BF37" si="410">BF51+CW37*(BF52-BF51)</f>
        <v>45.144064732891678</v>
      </c>
      <c r="BG37" s="57">
        <f t="shared" ref="BG37" si="411">BG51+CX37*(BG52-BG51)</f>
        <v>47.844698214360562</v>
      </c>
      <c r="BH37" s="57">
        <f t="shared" ref="BH37" si="412">BH51+CY37*(BH52-BH51)</f>
        <v>50.269443083352556</v>
      </c>
      <c r="BI37" s="57">
        <f t="shared" ref="BI37" si="413">BI51+CZ37*(BI52-BI51)</f>
        <v>52.073884783593513</v>
      </c>
      <c r="BJ37" s="57">
        <f t="shared" ref="BJ37" si="414">BJ51+DA37*(BJ52-BJ51)</f>
        <v>53.287704088227265</v>
      </c>
      <c r="BK37" s="57">
        <f t="shared" ref="BK37" si="415">BK51+DB37*(BK52-BK51)</f>
        <v>54.134064920420855</v>
      </c>
      <c r="BL37" s="57">
        <f t="shared" ref="BL37" si="416">BL51+DC37*(BL52-BL51)</f>
        <v>54.742083652998602</v>
      </c>
      <c r="BM37" s="57">
        <f t="shared" ref="BM37" si="417">BM51+DD37*(BM52-BM51)</f>
        <v>55.189404803674343</v>
      </c>
      <c r="BN37" s="57">
        <f t="shared" ref="BN37" si="418">BN51+DE37*(BN52-BN51)</f>
        <v>55.524874630685318</v>
      </c>
      <c r="BO37" s="57">
        <f t="shared" ref="BO37" si="419">BO51+DF37*(BO52-BO51)</f>
        <v>55.780398413665097</v>
      </c>
      <c r="BP37" s="57">
        <f t="shared" ref="BP37" si="420">BP51+DG37*(BP52-BP51)</f>
        <v>55.977496046714265</v>
      </c>
      <c r="BQ37" s="57">
        <f t="shared" ref="BQ37" si="421">BQ51+DH37*(BQ52-BQ51)</f>
        <v>56.131091454767358</v>
      </c>
      <c r="BR37" s="57">
        <f t="shared" ref="BR37" si="422">BR51+DI37*(BR52-BR51)</f>
        <v>56.251787126278074</v>
      </c>
      <c r="BS37" s="57">
        <f t="shared" ref="BS37" si="423">BS51+DJ37*(BS52-BS51)</f>
        <v>56.347275029207424</v>
      </c>
      <c r="BT37" s="57">
        <f t="shared" ref="BT37" si="424">BT51+DK37*(BT52-BT51)</f>
        <v>56.423237854906212</v>
      </c>
      <c r="BW37" s="57" t="s">
        <v>114</v>
      </c>
      <c r="BX37" s="43"/>
      <c r="BY37" s="43"/>
      <c r="BZ37" s="43"/>
      <c r="CA37" s="43">
        <f>5*(1-EXP(-0.0149*L37))^2.48</f>
        <v>1.4260786120206985</v>
      </c>
      <c r="CB37" s="43"/>
      <c r="CC37" s="6">
        <f>$CG$28</f>
        <v>6</v>
      </c>
      <c r="CD37" s="43">
        <v>1.8</v>
      </c>
      <c r="CE37" s="43">
        <f t="shared" si="302"/>
        <v>2381.5836371856572</v>
      </c>
      <c r="CF37" s="43">
        <f>CE37/(300*CA37)</f>
        <v>5.5667422938932392</v>
      </c>
      <c r="CG37" s="43">
        <f>((1.5-0.00275*CC28)^4)/(460+(25.9*CC28))*1000</f>
        <v>0.77823696465479297</v>
      </c>
      <c r="CI37" s="57">
        <f t="shared" ref="CI37:DK37" si="425">IF(1-EXP(-0.23*(AR51-$CF37))&lt;0, 0, 1-EXP(-0.23*(AR51-$CF37)))</f>
        <v>0</v>
      </c>
      <c r="CJ37" s="57">
        <f t="shared" si="425"/>
        <v>0</v>
      </c>
      <c r="CK37" s="57">
        <f t="shared" si="425"/>
        <v>0</v>
      </c>
      <c r="CL37" s="57">
        <f t="shared" si="425"/>
        <v>0</v>
      </c>
      <c r="CM37" s="57">
        <f t="shared" si="425"/>
        <v>0</v>
      </c>
      <c r="CN37" s="57">
        <f t="shared" si="425"/>
        <v>0</v>
      </c>
      <c r="CO37" s="57">
        <f t="shared" si="425"/>
        <v>0</v>
      </c>
      <c r="CP37" s="57">
        <f t="shared" si="425"/>
        <v>0.27971215090816426</v>
      </c>
      <c r="CQ37" s="57">
        <f t="shared" si="425"/>
        <v>0.51283928525367606</v>
      </c>
      <c r="CR37" s="57">
        <f t="shared" si="425"/>
        <v>0.68771210309353448</v>
      </c>
      <c r="CS37" s="57">
        <f t="shared" si="425"/>
        <v>0.80882775458074774</v>
      </c>
      <c r="CT37" s="57">
        <f t="shared" si="425"/>
        <v>0.88680483217644401</v>
      </c>
      <c r="CU37" s="57">
        <f t="shared" si="425"/>
        <v>0.93401856689955631</v>
      </c>
      <c r="CV37" s="57">
        <f t="shared" si="425"/>
        <v>0.96132901915556435</v>
      </c>
      <c r="CW37" s="57">
        <f t="shared" si="425"/>
        <v>0.97669653818162439</v>
      </c>
      <c r="CX37" s="57">
        <f t="shared" si="425"/>
        <v>0.98526026278568724</v>
      </c>
      <c r="CY37" s="57">
        <f t="shared" si="425"/>
        <v>0.99005634674692</v>
      </c>
      <c r="CZ37" s="57">
        <f t="shared" si="425"/>
        <v>0.99242203543522911</v>
      </c>
      <c r="DA37" s="57">
        <f t="shared" si="425"/>
        <v>0.99359666067135144</v>
      </c>
      <c r="DB37" s="57">
        <f t="shared" si="425"/>
        <v>0.99425850463506149</v>
      </c>
      <c r="DC37" s="57">
        <f t="shared" si="425"/>
        <v>0.99466572675471376</v>
      </c>
      <c r="DD37" s="57">
        <f t="shared" si="425"/>
        <v>0.99493254609814685</v>
      </c>
      <c r="DE37" s="57">
        <f t="shared" si="425"/>
        <v>0.99511570522559178</v>
      </c>
      <c r="DF37" s="57">
        <f t="shared" si="425"/>
        <v>0.99524596440802116</v>
      </c>
      <c r="DG37" s="57">
        <f t="shared" si="425"/>
        <v>0.99534117432273939</v>
      </c>
      <c r="DH37" s="57">
        <f t="shared" si="425"/>
        <v>0.99541227642899022</v>
      </c>
      <c r="DI37" s="57">
        <f t="shared" si="425"/>
        <v>0.99546628532850312</v>
      </c>
      <c r="DJ37" s="57">
        <f t="shared" si="425"/>
        <v>0.99550786992268969</v>
      </c>
      <c r="DK37" s="57">
        <f t="shared" si="425"/>
        <v>0.99554023775649902</v>
      </c>
      <c r="DL37" s="43"/>
      <c r="DM37" s="43">
        <f t="shared" si="306"/>
        <v>0</v>
      </c>
      <c r="DN37" s="43">
        <f t="shared" si="307"/>
        <v>0</v>
      </c>
      <c r="DO37" s="43">
        <f t="shared" si="308"/>
        <v>0</v>
      </c>
      <c r="DP37" s="43">
        <f t="shared" si="309"/>
        <v>0</v>
      </c>
      <c r="DQ37" s="43">
        <f t="shared" si="310"/>
        <v>0</v>
      </c>
      <c r="DR37" s="43">
        <f t="shared" si="311"/>
        <v>0</v>
      </c>
      <c r="DS37" s="43">
        <f t="shared" si="312"/>
        <v>0</v>
      </c>
      <c r="DT37" s="43">
        <f t="shared" si="313"/>
        <v>0.50348187163469571</v>
      </c>
      <c r="DU37" s="43">
        <f t="shared" si="314"/>
        <v>0.92311071345661688</v>
      </c>
      <c r="DV37" s="43">
        <f t="shared" si="315"/>
        <v>1.2378817855683621</v>
      </c>
      <c r="DW37" s="43">
        <f t="shared" si="316"/>
        <v>1.4558899582453459</v>
      </c>
      <c r="DX37" s="43">
        <f t="shared" si="317"/>
        <v>1.5962486979175992</v>
      </c>
      <c r="DY37" s="43">
        <f t="shared" si="318"/>
        <v>1.6812334204192014</v>
      </c>
      <c r="DZ37" s="43">
        <f t="shared" si="319"/>
        <v>1.7303922344800158</v>
      </c>
      <c r="EA37" s="43">
        <f t="shared" si="320"/>
        <v>1.758053768726924</v>
      </c>
      <c r="EB37" s="43">
        <f t="shared" si="321"/>
        <v>1.7734684730142372</v>
      </c>
      <c r="EC37" s="43">
        <f t="shared" si="322"/>
        <v>1.7821014241444559</v>
      </c>
      <c r="ED37" s="43">
        <f t="shared" si="323"/>
        <v>1.7863596637834125</v>
      </c>
      <c r="EE37" s="43">
        <f t="shared" si="324"/>
        <v>1.7884739892084327</v>
      </c>
      <c r="EF37" s="43">
        <f t="shared" si="325"/>
        <v>1.7896653083431107</v>
      </c>
      <c r="EG37" s="43">
        <f t="shared" si="326"/>
        <v>1.7903983081584849</v>
      </c>
      <c r="EH37" s="43">
        <f t="shared" si="327"/>
        <v>1.7908785829766645</v>
      </c>
      <c r="EI37" s="43">
        <f t="shared" si="328"/>
        <v>1.7912082694060651</v>
      </c>
      <c r="EJ37" s="43">
        <f t="shared" si="329"/>
        <v>1.791442735934438</v>
      </c>
      <c r="EK37" s="43">
        <f t="shared" si="330"/>
        <v>1.7916141137809309</v>
      </c>
      <c r="EL37" s="43">
        <f t="shared" si="331"/>
        <v>1.7917420975721825</v>
      </c>
      <c r="EM37" s="43">
        <f t="shared" si="332"/>
        <v>1.7918393135913055</v>
      </c>
      <c r="EN37" s="43">
        <f t="shared" si="333"/>
        <v>1.7919141658608415</v>
      </c>
      <c r="EO37" s="43">
        <f t="shared" si="334"/>
        <v>1.7919724279616982</v>
      </c>
      <c r="EP37" s="43"/>
      <c r="EQ37" s="43">
        <f t="shared" si="335"/>
        <v>1.4260786120206985</v>
      </c>
      <c r="ER37" s="43">
        <f t="shared" si="336"/>
        <v>1.4260786120206985</v>
      </c>
      <c r="ES37" s="43">
        <f t="shared" si="337"/>
        <v>1.4260786120206985</v>
      </c>
      <c r="ET37" s="43">
        <f t="shared" si="338"/>
        <v>1.4260786120206985</v>
      </c>
      <c r="EU37" s="43">
        <f t="shared" si="339"/>
        <v>1.4260786120206985</v>
      </c>
      <c r="EV37" s="43">
        <f t="shared" si="340"/>
        <v>1.4260786120206985</v>
      </c>
      <c r="EW37" s="43">
        <f t="shared" si="341"/>
        <v>1.4260786120206985</v>
      </c>
      <c r="EX37" s="43">
        <f t="shared" si="342"/>
        <v>1.9295604836553943</v>
      </c>
      <c r="EY37" s="43">
        <f t="shared" si="343"/>
        <v>2.3491893254773153</v>
      </c>
      <c r="EZ37" s="43">
        <f t="shared" si="344"/>
        <v>2.6639603975890607</v>
      </c>
      <c r="FA37" s="43">
        <f t="shared" si="345"/>
        <v>2.8819685702660447</v>
      </c>
      <c r="FB37" s="43">
        <f t="shared" si="346"/>
        <v>3.0223273099382979</v>
      </c>
      <c r="FC37" s="43">
        <f t="shared" si="347"/>
        <v>3.1073120324399</v>
      </c>
      <c r="FD37" s="43">
        <f t="shared" si="348"/>
        <v>3.1564708465007145</v>
      </c>
      <c r="FE37" s="43">
        <f t="shared" si="349"/>
        <v>3.1841323807476227</v>
      </c>
      <c r="FF37" s="43">
        <f t="shared" si="350"/>
        <v>3.1995470850349355</v>
      </c>
      <c r="FG37" s="43">
        <f t="shared" si="351"/>
        <v>3.2081800361651545</v>
      </c>
      <c r="FH37" s="43">
        <f t="shared" si="352"/>
        <v>3.2124382758041108</v>
      </c>
      <c r="FI37" s="43">
        <f t="shared" si="353"/>
        <v>3.2145526012291312</v>
      </c>
      <c r="FJ37" s="43">
        <f t="shared" si="354"/>
        <v>3.215743920363809</v>
      </c>
      <c r="FK37" s="43">
        <f t="shared" si="355"/>
        <v>3.2164769201791836</v>
      </c>
      <c r="FL37" s="43">
        <f t="shared" si="356"/>
        <v>3.216957194997363</v>
      </c>
      <c r="FM37" s="43">
        <f t="shared" si="357"/>
        <v>3.2172868814267637</v>
      </c>
      <c r="FN37" s="43">
        <f t="shared" si="358"/>
        <v>3.2175213479551363</v>
      </c>
      <c r="FO37" s="43">
        <f t="shared" si="359"/>
        <v>3.2176927258016295</v>
      </c>
      <c r="FP37" s="43">
        <f t="shared" si="360"/>
        <v>3.217820709592881</v>
      </c>
      <c r="FQ37" s="43">
        <f t="shared" si="361"/>
        <v>3.2179179256120038</v>
      </c>
      <c r="FR37" s="43">
        <f t="shared" si="362"/>
        <v>3.2179927778815403</v>
      </c>
      <c r="FS37" s="43">
        <f t="shared" si="363"/>
        <v>3.2180510399823969</v>
      </c>
      <c r="FT37" s="43"/>
      <c r="FU37" s="43">
        <f>300*EQ37*AR37</f>
        <v>447.8290682045432</v>
      </c>
      <c r="FV37" s="43">
        <f t="shared" si="365"/>
        <v>606.82910209317379</v>
      </c>
      <c r="FW37" s="43">
        <f t="shared" si="366"/>
        <v>814.83139927922127</v>
      </c>
      <c r="FX37" s="43">
        <f t="shared" si="367"/>
        <v>1083.152187339175</v>
      </c>
      <c r="FY37" s="43">
        <f t="shared" si="368"/>
        <v>1423.8894113554295</v>
      </c>
      <c r="FZ37" s="43">
        <f t="shared" si="369"/>
        <v>1849.0481194717247</v>
      </c>
      <c r="GA37" s="43">
        <f t="shared" si="370"/>
        <v>2369.2295927343434</v>
      </c>
      <c r="GB37" s="43">
        <f t="shared" si="371"/>
        <v>7265.4705491547429</v>
      </c>
      <c r="GC37" s="43">
        <f t="shared" si="372"/>
        <v>13611.423313244588</v>
      </c>
      <c r="GD37" s="43">
        <f t="shared" si="373"/>
        <v>20265.579036519201</v>
      </c>
      <c r="GE37" s="43">
        <f t="shared" si="374"/>
        <v>26424.892798841101</v>
      </c>
      <c r="GF37" s="43">
        <f t="shared" si="375"/>
        <v>31729.306760273557</v>
      </c>
      <c r="GG37" s="43">
        <f t="shared" si="376"/>
        <v>36173.055556448788</v>
      </c>
      <c r="GH37" s="43">
        <f t="shared" si="377"/>
        <v>39913.656273874039</v>
      </c>
      <c r="GI37" s="43">
        <f t="shared" si="378"/>
        <v>43123.403494370148</v>
      </c>
      <c r="GJ37" s="43">
        <f t="shared" si="379"/>
        <v>45924.409411840061</v>
      </c>
      <c r="GK37" s="43">
        <f t="shared" si="380"/>
        <v>48382.027118745653</v>
      </c>
      <c r="GL37" s="43">
        <f t="shared" si="381"/>
        <v>50185.242194588718</v>
      </c>
      <c r="GM37" s="43">
        <f t="shared" si="382"/>
        <v>51388.838337101748</v>
      </c>
      <c r="GN37" s="43">
        <f t="shared" si="383"/>
        <v>52224.387045726937</v>
      </c>
      <c r="GO37" s="43">
        <f t="shared" si="384"/>
        <v>52822.994589716458</v>
      </c>
      <c r="GP37" s="43">
        <f t="shared" si="385"/>
        <v>53262.585861240666</v>
      </c>
      <c r="GQ37" s="43">
        <f t="shared" si="386"/>
        <v>53591.83522265088</v>
      </c>
      <c r="GR37" s="43">
        <f t="shared" si="387"/>
        <v>53842.386808023082</v>
      </c>
      <c r="GS37" s="43">
        <f t="shared" si="388"/>
        <v>54035.514551430591</v>
      </c>
      <c r="GT37" s="43">
        <f t="shared" si="389"/>
        <v>54185.936560560724</v>
      </c>
      <c r="GU37" s="43">
        <f t="shared" si="390"/>
        <v>54304.090242408231</v>
      </c>
      <c r="GV37" s="43">
        <f t="shared" si="391"/>
        <v>54397.537229188303</v>
      </c>
      <c r="GW37" s="43">
        <f t="shared" si="392"/>
        <v>54471.857777446523</v>
      </c>
    </row>
    <row r="38" spans="1:205" x14ac:dyDescent="0.25">
      <c r="A38" s="24">
        <v>34</v>
      </c>
      <c r="C38" s="3"/>
      <c r="D38" s="41" t="s">
        <v>9</v>
      </c>
      <c r="E38" s="41">
        <v>45</v>
      </c>
      <c r="F38" s="41">
        <v>3.0499999999999999E-2</v>
      </c>
      <c r="G38" s="41">
        <v>2</v>
      </c>
      <c r="H38" s="41"/>
      <c r="I38" s="41"/>
      <c r="J38" s="41">
        <v>0.85</v>
      </c>
      <c r="K38" s="41">
        <v>106</v>
      </c>
      <c r="L38" s="41">
        <f>IF('Graph-Settings'!$I$6='Graph-Settings'!$C$46, K38, 'Graph-Settings'!$I$6)</f>
        <v>106</v>
      </c>
      <c r="M38" s="41">
        <f t="shared" si="393"/>
        <v>1</v>
      </c>
      <c r="N38" s="42">
        <f t="shared" si="394"/>
        <v>0.88227741464730136</v>
      </c>
      <c r="O38" s="42">
        <f t="shared" si="394"/>
        <v>1.1129257724800403</v>
      </c>
      <c r="P38" s="42">
        <f t="shared" si="394"/>
        <v>1.4002770713353354</v>
      </c>
      <c r="Q38" s="42">
        <f t="shared" si="278"/>
        <v>1.7567473106060951</v>
      </c>
      <c r="R38" s="42">
        <f t="shared" si="278"/>
        <v>2.1968337913053295</v>
      </c>
      <c r="S38" s="42">
        <f t="shared" si="278"/>
        <v>2.7371946417220991</v>
      </c>
      <c r="T38" s="42">
        <f t="shared" si="278"/>
        <v>3.3966004568154156</v>
      </c>
      <c r="U38" s="42">
        <f t="shared" si="278"/>
        <v>4.1956949480201908</v>
      </c>
      <c r="V38" s="42">
        <f t="shared" si="278"/>
        <v>5.1564893908615712</v>
      </c>
      <c r="W38" s="42">
        <f t="shared" si="278"/>
        <v>6.3015083184411598</v>
      </c>
      <c r="X38" s="42">
        <f t="shared" si="278"/>
        <v>7.6525065058687947</v>
      </c>
      <c r="Y38" s="42">
        <f t="shared" si="278"/>
        <v>9.2286966978340317</v>
      </c>
      <c r="Z38" s="42">
        <f t="shared" si="278"/>
        <v>11.044471724688391</v>
      </c>
      <c r="AA38" s="42">
        <f t="shared" si="278"/>
        <v>13.106681079124423</v>
      </c>
      <c r="AB38" s="42">
        <f t="shared" si="278"/>
        <v>15.411634550561224</v>
      </c>
      <c r="AC38" s="42">
        <f t="shared" si="278"/>
        <v>17.94214981381969</v>
      </c>
      <c r="AD38" s="42">
        <f t="shared" si="278"/>
        <v>20.665118840233934</v>
      </c>
      <c r="AE38" s="42">
        <f t="shared" si="278"/>
        <v>23.043028895219965</v>
      </c>
      <c r="AF38" s="42">
        <f t="shared" si="278"/>
        <v>24.857693547283507</v>
      </c>
      <c r="AG38" s="42">
        <f t="shared" si="278"/>
        <v>26.249986119360106</v>
      </c>
      <c r="AH38" s="42">
        <f t="shared" si="278"/>
        <v>27.327181468240592</v>
      </c>
      <c r="AI38" s="42">
        <f t="shared" si="278"/>
        <v>28.167272872379797</v>
      </c>
      <c r="AJ38" s="42">
        <f t="shared" si="278"/>
        <v>28.82716262572189</v>
      </c>
      <c r="AK38" s="42">
        <f t="shared" si="278"/>
        <v>29.348741056132351</v>
      </c>
      <c r="AL38" s="42">
        <f t="shared" si="278"/>
        <v>29.763189584322301</v>
      </c>
      <c r="AM38" s="42">
        <f t="shared" si="278"/>
        <v>30.093984646281992</v>
      </c>
      <c r="AN38" s="42">
        <f t="shared" si="278"/>
        <v>30.358995777820148</v>
      </c>
      <c r="AO38" s="42">
        <f t="shared" si="278"/>
        <v>30.571961890483532</v>
      </c>
      <c r="AP38" s="42">
        <f t="shared" si="278"/>
        <v>30.74354127442999</v>
      </c>
      <c r="AR38" s="58">
        <f t="shared" ref="AR38:AR43" si="426">$M38*N38</f>
        <v>0.88227741464730136</v>
      </c>
      <c r="AS38" s="58">
        <f t="shared" ref="AS38:AW43" si="427">$M38*O38</f>
        <v>1.1129257724800403</v>
      </c>
      <c r="AT38" s="58">
        <f t="shared" si="427"/>
        <v>1.4002770713353354</v>
      </c>
      <c r="AU38" s="58">
        <f t="shared" si="427"/>
        <v>1.7567473106060951</v>
      </c>
      <c r="AV38" s="58">
        <f t="shared" si="427"/>
        <v>2.1968337913053295</v>
      </c>
      <c r="AW38" s="58">
        <f t="shared" si="427"/>
        <v>2.7371946417220991</v>
      </c>
      <c r="AX38" s="58">
        <f t="shared" ref="AX38:AX43" si="428">$M38*T38</f>
        <v>3.3966004568154156</v>
      </c>
      <c r="AY38" s="58">
        <f t="shared" ref="AY38:AY43" si="429">$M38*U38</f>
        <v>4.1956949480201908</v>
      </c>
      <c r="AZ38" s="58">
        <f t="shared" ref="AZ38:AZ43" si="430">$M38*V38</f>
        <v>5.1564893908615712</v>
      </c>
      <c r="BA38" s="58">
        <f t="shared" ref="BA38:BA43" si="431">$M38*W38</f>
        <v>6.3015083184411598</v>
      </c>
      <c r="BB38" s="58">
        <f t="shared" ref="BB38:BB43" si="432">$M38*X38</f>
        <v>7.6525065058687947</v>
      </c>
      <c r="BC38" s="58">
        <f t="shared" ref="BC38:BC43" si="433">$M38*Y38</f>
        <v>9.2286966978340317</v>
      </c>
      <c r="BD38" s="58">
        <f t="shared" ref="BD38:BD43" si="434">$M38*Z38</f>
        <v>11.044471724688391</v>
      </c>
      <c r="BE38" s="58">
        <f t="shared" ref="BE38:BE43" si="435">$M38*AA38</f>
        <v>13.106681079124423</v>
      </c>
      <c r="BF38" s="58">
        <f t="shared" ref="BF38:BF43" si="436">$M38*AB38</f>
        <v>15.411634550561224</v>
      </c>
      <c r="BG38" s="58">
        <f t="shared" ref="BG38:BG43" si="437">$M38*AC38</f>
        <v>17.94214981381969</v>
      </c>
      <c r="BH38" s="58">
        <f t="shared" ref="BH38:BH43" si="438">$M38*AD38</f>
        <v>20.665118840233934</v>
      </c>
      <c r="BI38" s="58">
        <f t="shared" ref="BI38:BI43" si="439">$M38*AE38</f>
        <v>23.043028895219965</v>
      </c>
      <c r="BJ38" s="58">
        <f t="shared" ref="BJ38:BJ43" si="440">$M38*AF38</f>
        <v>24.857693547283507</v>
      </c>
      <c r="BK38" s="58">
        <f t="shared" ref="BK38:BK43" si="441">$M38*AG38</f>
        <v>26.249986119360106</v>
      </c>
      <c r="BL38" s="58">
        <f t="shared" ref="BL38:BL43" si="442">$M38*AH38</f>
        <v>27.327181468240592</v>
      </c>
      <c r="BM38" s="58">
        <f t="shared" ref="BM38:BM43" si="443">$M38*AI38</f>
        <v>28.167272872379797</v>
      </c>
      <c r="BN38" s="58">
        <f t="shared" ref="BN38:BN43" si="444">$M38*AJ38</f>
        <v>28.82716262572189</v>
      </c>
      <c r="BO38" s="58">
        <f t="shared" ref="BO38:BO43" si="445">$M38*AK38</f>
        <v>29.348741056132351</v>
      </c>
      <c r="BP38" s="58">
        <f t="shared" ref="BP38:BP43" si="446">$M38*AL38</f>
        <v>29.763189584322301</v>
      </c>
      <c r="BQ38" s="58">
        <f t="shared" ref="BQ38:BQ43" si="447">$M38*AM38</f>
        <v>30.093984646281992</v>
      </c>
      <c r="BR38" s="58">
        <f t="shared" ref="BR38:BR43" si="448">$M38*AN38</f>
        <v>30.358995777820148</v>
      </c>
      <c r="BS38" s="58">
        <f t="shared" ref="BS38:BS43" si="449">$M38*AO38</f>
        <v>30.571961890483532</v>
      </c>
      <c r="BT38" s="58">
        <f t="shared" ref="BT38:BT43" si="450">$M38*AP38</f>
        <v>30.74354127442999</v>
      </c>
      <c r="BW38" s="58" t="s">
        <v>9</v>
      </c>
      <c r="BX38" s="41"/>
      <c r="BY38" s="41">
        <f>2*(1-EXP(-0.104*(BY28-70)))</f>
        <v>1.7748194647088766</v>
      </c>
      <c r="BZ38" s="41">
        <f>1.5*(1-EXP(-0.0201*L38))</f>
        <v>1.3218509807061996</v>
      </c>
      <c r="CA38" s="41">
        <f>IF(BY38&gt;0, BZ38+BY38, BZ38)</f>
        <v>3.096670445415076</v>
      </c>
      <c r="CB38" s="41"/>
      <c r="CC38" s="41">
        <v>10</v>
      </c>
      <c r="CD38" s="41">
        <v>0.5</v>
      </c>
      <c r="CE38" s="41">
        <f t="shared" si="302"/>
        <v>5124.3520913445218</v>
      </c>
      <c r="CF38" s="41">
        <f t="shared" ref="CF38" si="451">CE38/(300*CA38)</f>
        <v>5.5159804502624503</v>
      </c>
      <c r="CG38" s="41"/>
      <c r="CI38" s="58">
        <f t="shared" ref="CI38:DK38" si="452">IF(1-EXP(-0.23*(AR38-$CF38))&lt;0, 0, 1-EXP(-0.23*(AR38-$CF38)))</f>
        <v>0</v>
      </c>
      <c r="CJ38" s="41">
        <f t="shared" si="452"/>
        <v>0</v>
      </c>
      <c r="CK38" s="41">
        <f t="shared" si="452"/>
        <v>0</v>
      </c>
      <c r="CL38" s="41">
        <f t="shared" si="452"/>
        <v>0</v>
      </c>
      <c r="CM38" s="41">
        <f t="shared" si="452"/>
        <v>0</v>
      </c>
      <c r="CN38" s="41">
        <f t="shared" si="452"/>
        <v>0</v>
      </c>
      <c r="CO38" s="41">
        <f t="shared" si="452"/>
        <v>0</v>
      </c>
      <c r="CP38" s="41">
        <f t="shared" si="452"/>
        <v>0</v>
      </c>
      <c r="CQ38" s="41">
        <f t="shared" si="452"/>
        <v>0</v>
      </c>
      <c r="CR38" s="41">
        <f t="shared" si="452"/>
        <v>0.16529040887100388</v>
      </c>
      <c r="CS38" s="41">
        <f t="shared" si="452"/>
        <v>0.38823129003148049</v>
      </c>
      <c r="CT38" s="41">
        <f t="shared" si="452"/>
        <v>0.57425927167057211</v>
      </c>
      <c r="CU38" s="41">
        <f t="shared" si="452"/>
        <v>0.71960416931967508</v>
      </c>
      <c r="CV38" s="41">
        <f t="shared" si="452"/>
        <v>0.82550534089186989</v>
      </c>
      <c r="CW38" s="41">
        <f t="shared" si="452"/>
        <v>0.8973058825923842</v>
      </c>
      <c r="CX38" s="41">
        <f t="shared" si="452"/>
        <v>0.94261767521306516</v>
      </c>
      <c r="CY38" s="41">
        <f t="shared" si="452"/>
        <v>0.96932483255417445</v>
      </c>
      <c r="CZ38" s="41">
        <f t="shared" si="452"/>
        <v>0.98224736178616967</v>
      </c>
      <c r="DA38" s="41">
        <f t="shared" si="452"/>
        <v>0.98830500155974854</v>
      </c>
      <c r="DB38" s="41">
        <f t="shared" si="452"/>
        <v>0.99150961815564642</v>
      </c>
      <c r="DC38" s="41">
        <f t="shared" si="452"/>
        <v>0.9933728221836664</v>
      </c>
      <c r="DD38" s="41">
        <f t="shared" si="452"/>
        <v>0.99453721888446811</v>
      </c>
      <c r="DE38" s="41">
        <f t="shared" si="452"/>
        <v>0.99530647744377543</v>
      </c>
      <c r="DF38" s="41">
        <f t="shared" si="452"/>
        <v>0.99583706506127334</v>
      </c>
      <c r="DG38" s="41">
        <f t="shared" si="452"/>
        <v>0.99621556282073565</v>
      </c>
      <c r="DH38" s="41">
        <f t="shared" si="452"/>
        <v>0.99649281292202263</v>
      </c>
      <c r="DI38" s="41">
        <f t="shared" si="452"/>
        <v>0.99670020035285201</v>
      </c>
      <c r="DJ38" s="41">
        <f t="shared" si="452"/>
        <v>0.99685793713455606</v>
      </c>
      <c r="DK38" s="41">
        <f t="shared" si="452"/>
        <v>0.99697951839833221</v>
      </c>
      <c r="DL38" s="41"/>
      <c r="DM38" s="41">
        <f t="shared" si="306"/>
        <v>0</v>
      </c>
      <c r="DN38" s="41">
        <f t="shared" si="307"/>
        <v>0</v>
      </c>
      <c r="DO38" s="41">
        <f t="shared" si="308"/>
        <v>0</v>
      </c>
      <c r="DP38" s="41">
        <f t="shared" si="309"/>
        <v>0</v>
      </c>
      <c r="DQ38" s="41">
        <f t="shared" si="310"/>
        <v>0</v>
      </c>
      <c r="DR38" s="41">
        <f t="shared" si="311"/>
        <v>0</v>
      </c>
      <c r="DS38" s="41">
        <f t="shared" si="312"/>
        <v>0</v>
      </c>
      <c r="DT38" s="41">
        <f t="shared" si="313"/>
        <v>0</v>
      </c>
      <c r="DU38" s="41">
        <f t="shared" si="314"/>
        <v>0</v>
      </c>
      <c r="DV38" s="41">
        <f t="shared" si="315"/>
        <v>8.264520443550194E-2</v>
      </c>
      <c r="DW38" s="41">
        <f t="shared" si="316"/>
        <v>0.19411564501574025</v>
      </c>
      <c r="DX38" s="41">
        <f t="shared" si="317"/>
        <v>0.28712963583528606</v>
      </c>
      <c r="DY38" s="41">
        <f t="shared" si="318"/>
        <v>0.35980208465983754</v>
      </c>
      <c r="DZ38" s="41">
        <f t="shared" si="319"/>
        <v>0.41275267044593494</v>
      </c>
      <c r="EA38" s="41">
        <f t="shared" si="320"/>
        <v>0.4486529412961921</v>
      </c>
      <c r="EB38" s="41">
        <f t="shared" si="321"/>
        <v>0.47130883760653258</v>
      </c>
      <c r="EC38" s="41">
        <f t="shared" si="322"/>
        <v>0.48466241627708723</v>
      </c>
      <c r="ED38" s="41">
        <f t="shared" si="323"/>
        <v>0.49112368089308484</v>
      </c>
      <c r="EE38" s="41">
        <f t="shared" si="324"/>
        <v>0.49415250077987427</v>
      </c>
      <c r="EF38" s="41">
        <f t="shared" si="325"/>
        <v>0.49575480907782321</v>
      </c>
      <c r="EG38" s="41">
        <f t="shared" si="326"/>
        <v>0.4966864110918332</v>
      </c>
      <c r="EH38" s="41">
        <f t="shared" si="327"/>
        <v>0.49726860944223406</v>
      </c>
      <c r="EI38" s="41">
        <f t="shared" si="328"/>
        <v>0.49765323872188771</v>
      </c>
      <c r="EJ38" s="41">
        <f t="shared" si="329"/>
        <v>0.49791853253063667</v>
      </c>
      <c r="EK38" s="41">
        <f t="shared" si="330"/>
        <v>0.49810778141036782</v>
      </c>
      <c r="EL38" s="41">
        <f t="shared" si="331"/>
        <v>0.49824640646101132</v>
      </c>
      <c r="EM38" s="41">
        <f t="shared" si="332"/>
        <v>0.498350100176426</v>
      </c>
      <c r="EN38" s="41">
        <f t="shared" si="333"/>
        <v>0.49842896856727803</v>
      </c>
      <c r="EO38" s="41">
        <f t="shared" si="334"/>
        <v>0.4984897591991661</v>
      </c>
      <c r="EP38" s="41"/>
      <c r="EQ38" s="41">
        <f t="shared" si="335"/>
        <v>3.096670445415076</v>
      </c>
      <c r="ER38" s="41">
        <f t="shared" si="336"/>
        <v>3.096670445415076</v>
      </c>
      <c r="ES38" s="41">
        <f t="shared" si="337"/>
        <v>3.096670445415076</v>
      </c>
      <c r="ET38" s="41">
        <f t="shared" si="338"/>
        <v>3.096670445415076</v>
      </c>
      <c r="EU38" s="41">
        <f t="shared" si="339"/>
        <v>3.096670445415076</v>
      </c>
      <c r="EV38" s="41">
        <f t="shared" si="340"/>
        <v>3.096670445415076</v>
      </c>
      <c r="EW38" s="41">
        <f t="shared" si="341"/>
        <v>3.096670445415076</v>
      </c>
      <c r="EX38" s="41">
        <f t="shared" si="342"/>
        <v>3.096670445415076</v>
      </c>
      <c r="EY38" s="41">
        <f t="shared" si="343"/>
        <v>3.096670445415076</v>
      </c>
      <c r="EZ38" s="41">
        <f t="shared" si="344"/>
        <v>3.1793156498505777</v>
      </c>
      <c r="FA38" s="41">
        <f t="shared" si="345"/>
        <v>3.2907860904308164</v>
      </c>
      <c r="FB38" s="41">
        <f t="shared" si="346"/>
        <v>3.3838000812503619</v>
      </c>
      <c r="FC38" s="41">
        <f t="shared" si="347"/>
        <v>3.4564725300749135</v>
      </c>
      <c r="FD38" s="41">
        <f t="shared" si="348"/>
        <v>3.509423115861011</v>
      </c>
      <c r="FE38" s="41">
        <f t="shared" si="349"/>
        <v>3.5453233867112681</v>
      </c>
      <c r="FF38" s="41">
        <f t="shared" si="350"/>
        <v>3.5679792830216086</v>
      </c>
      <c r="FG38" s="41">
        <f t="shared" si="351"/>
        <v>3.5813328616921631</v>
      </c>
      <c r="FH38" s="41">
        <f t="shared" si="352"/>
        <v>3.587794126308161</v>
      </c>
      <c r="FI38" s="41">
        <f t="shared" si="353"/>
        <v>3.5908229461949501</v>
      </c>
      <c r="FJ38" s="41">
        <f t="shared" si="354"/>
        <v>3.5924252544928992</v>
      </c>
      <c r="FK38" s="41">
        <f t="shared" si="355"/>
        <v>3.5933568565069089</v>
      </c>
      <c r="FL38" s="41">
        <f t="shared" si="356"/>
        <v>3.59393905485731</v>
      </c>
      <c r="FM38" s="41">
        <f t="shared" si="357"/>
        <v>3.5943236841369637</v>
      </c>
      <c r="FN38" s="41">
        <f t="shared" si="358"/>
        <v>3.5945889779457127</v>
      </c>
      <c r="FO38" s="41">
        <f t="shared" si="359"/>
        <v>3.5947782268254436</v>
      </c>
      <c r="FP38" s="41">
        <f t="shared" si="360"/>
        <v>3.5949168518760874</v>
      </c>
      <c r="FQ38" s="41">
        <f t="shared" si="361"/>
        <v>3.5950205455915021</v>
      </c>
      <c r="FR38" s="41">
        <f t="shared" si="362"/>
        <v>3.595099413982354</v>
      </c>
      <c r="FS38" s="41">
        <f t="shared" si="363"/>
        <v>3.5951602046142419</v>
      </c>
      <c r="FT38" s="41"/>
      <c r="FU38" s="41">
        <f t="shared" ref="FU38:FU49" si="453">300*EQ38*AR38</f>
        <v>819.63671837865616</v>
      </c>
      <c r="FV38" s="41">
        <f t="shared" si="365"/>
        <v>1033.9093042739053</v>
      </c>
      <c r="FW38" s="41">
        <f t="shared" si="366"/>
        <v>1300.8589866589534</v>
      </c>
      <c r="FX38" s="41">
        <f t="shared" si="367"/>
        <v>1632.0202430448942</v>
      </c>
      <c r="FY38" s="41">
        <f t="shared" si="368"/>
        <v>2040.8610825073094</v>
      </c>
      <c r="FZ38" s="41">
        <f t="shared" si="369"/>
        <v>2542.8569251107997</v>
      </c>
      <c r="GA38" s="41">
        <f t="shared" si="370"/>
        <v>3155.4456748510929</v>
      </c>
      <c r="GB38" s="41">
        <f t="shared" si="371"/>
        <v>3897.8053630534405</v>
      </c>
      <c r="GC38" s="41">
        <f t="shared" si="372"/>
        <v>4790.3844896332248</v>
      </c>
      <c r="GD38" s="41">
        <f t="shared" si="373"/>
        <v>6010.3452043450734</v>
      </c>
      <c r="GE38" s="41">
        <f t="shared" si="374"/>
        <v>7554.8285899333077</v>
      </c>
      <c r="GF38" s="41">
        <f t="shared" si="375"/>
        <v>9368.4193907897243</v>
      </c>
      <c r="GG38" s="41">
        <f t="shared" si="376"/>
        <v>11452.473937672359</v>
      </c>
      <c r="GH38" s="41">
        <f t="shared" si="377"/>
        <v>13799.066865389215</v>
      </c>
      <c r="GI38" s="41">
        <f t="shared" si="378"/>
        <v>16391.768519865633</v>
      </c>
      <c r="GJ38" s="41">
        <f t="shared" si="379"/>
        <v>19205.165648573598</v>
      </c>
      <c r="GK38" s="41">
        <f t="shared" si="380"/>
        <v>22202.600757991091</v>
      </c>
      <c r="GL38" s="41">
        <f t="shared" si="381"/>
        <v>24802.093116785825</v>
      </c>
      <c r="GM38" s="41">
        <f t="shared" si="382"/>
        <v>26777.87291372033</v>
      </c>
      <c r="GN38" s="41">
        <f t="shared" si="383"/>
        <v>28290.333919583187</v>
      </c>
      <c r="GO38" s="41">
        <f t="shared" si="384"/>
        <v>29458.894469373259</v>
      </c>
      <c r="GP38" s="41">
        <f t="shared" si="385"/>
        <v>30369.438613460581</v>
      </c>
      <c r="GQ38" s="41">
        <f t="shared" si="386"/>
        <v>31084.246011630028</v>
      </c>
      <c r="GR38" s="41">
        <f t="shared" si="387"/>
        <v>31648.998335086853</v>
      </c>
      <c r="GS38" s="41">
        <f t="shared" si="388"/>
        <v>32097.619763579893</v>
      </c>
      <c r="GT38" s="41">
        <f t="shared" si="389"/>
        <v>32455.611763505807</v>
      </c>
      <c r="GU38" s="41">
        <f t="shared" si="390"/>
        <v>32742.364069436728</v>
      </c>
      <c r="GV38" s="41">
        <f t="shared" si="391"/>
        <v>32972.77268303046</v>
      </c>
      <c r="GW38" s="41">
        <f t="shared" si="392"/>
        <v>33158.386841623833</v>
      </c>
    </row>
    <row r="39" spans="1:205" x14ac:dyDescent="0.25">
      <c r="A39" s="24">
        <v>35</v>
      </c>
      <c r="C39" s="3"/>
      <c r="D39" s="44" t="s">
        <v>10</v>
      </c>
      <c r="E39" s="44">
        <v>30</v>
      </c>
      <c r="F39" s="44">
        <v>2.3199999999999998E-2</v>
      </c>
      <c r="G39" s="44">
        <v>1.6</v>
      </c>
      <c r="H39" s="44"/>
      <c r="I39" s="44"/>
      <c r="J39" s="44">
        <v>0.9</v>
      </c>
      <c r="K39" s="44">
        <v>32</v>
      </c>
      <c r="L39" s="44">
        <f>IF('Graph-Settings'!$I$6='Graph-Settings'!$C$46, K39, 'Graph-Settings'!$I$6)</f>
        <v>32</v>
      </c>
      <c r="M39" s="44">
        <f t="shared" si="393"/>
        <v>1</v>
      </c>
      <c r="N39" s="44">
        <f t="shared" si="394"/>
        <v>0.85743838155273511</v>
      </c>
      <c r="O39" s="44">
        <f t="shared" si="394"/>
        <v>1.0363258759567293</v>
      </c>
      <c r="P39" s="44">
        <f t="shared" si="394"/>
        <v>1.2505541263142974</v>
      </c>
      <c r="Q39" s="44">
        <f t="shared" si="278"/>
        <v>1.5063776442895589</v>
      </c>
      <c r="R39" s="44">
        <f t="shared" si="278"/>
        <v>1.8108919795937521</v>
      </c>
      <c r="S39" s="44">
        <f t="shared" si="278"/>
        <v>2.1720471331452398</v>
      </c>
      <c r="T39" s="44">
        <f t="shared" si="278"/>
        <v>2.5986167443803829</v>
      </c>
      <c r="U39" s="44">
        <f t="shared" si="278"/>
        <v>3.1001043747953609</v>
      </c>
      <c r="V39" s="44">
        <f t="shared" si="278"/>
        <v>3.6865646076426364</v>
      </c>
      <c r="W39" s="44">
        <f t="shared" si="278"/>
        <v>4.368313849203501</v>
      </c>
      <c r="X39" s="44">
        <f t="shared" si="278"/>
        <v>5.1555046665466184</v>
      </c>
      <c r="Y39" s="44">
        <f t="shared" si="278"/>
        <v>6.0575396688248846</v>
      </c>
      <c r="Z39" s="44">
        <f t="shared" si="278"/>
        <v>7.0823081968553563</v>
      </c>
      <c r="AA39" s="44">
        <f t="shared" si="278"/>
        <v>8.2352435907092989</v>
      </c>
      <c r="AB39" s="44">
        <f t="shared" si="278"/>
        <v>9.5182226766461238</v>
      </c>
      <c r="AC39" s="44">
        <f t="shared" si="278"/>
        <v>10.928363774407767</v>
      </c>
      <c r="AD39" s="44">
        <f t="shared" si="278"/>
        <v>12.456824656183485</v>
      </c>
      <c r="AE39" s="44">
        <f t="shared" si="278"/>
        <v>13.808318847813856</v>
      </c>
      <c r="AF39" s="44">
        <f t="shared" si="278"/>
        <v>14.854430965983687</v>
      </c>
      <c r="AG39" s="44">
        <f t="shared" si="278"/>
        <v>15.667889310208157</v>
      </c>
      <c r="AH39" s="44">
        <f t="shared" si="278"/>
        <v>16.304810540298863</v>
      </c>
      <c r="AI39" s="44">
        <f t="shared" si="278"/>
        <v>16.806689233832678</v>
      </c>
      <c r="AJ39" s="44">
        <f t="shared" si="278"/>
        <v>17.204380755933869</v>
      </c>
      <c r="AK39" s="44">
        <f t="shared" si="278"/>
        <v>17.521034999886453</v>
      </c>
      <c r="AL39" s="44">
        <f t="shared" si="278"/>
        <v>17.774193962770443</v>
      </c>
      <c r="AM39" s="44">
        <f t="shared" si="278"/>
        <v>17.977281209693253</v>
      </c>
      <c r="AN39" s="44">
        <f t="shared" si="278"/>
        <v>18.140663129578229</v>
      </c>
      <c r="AO39" s="44">
        <f t="shared" si="278"/>
        <v>18.272411428372166</v>
      </c>
      <c r="AP39" s="44">
        <f t="shared" si="278"/>
        <v>18.378856860168497</v>
      </c>
      <c r="AR39" s="59">
        <f t="shared" si="426"/>
        <v>0.85743838155273511</v>
      </c>
      <c r="AS39" s="59">
        <f t="shared" si="427"/>
        <v>1.0363258759567293</v>
      </c>
      <c r="AT39" s="59">
        <f t="shared" si="427"/>
        <v>1.2505541263142974</v>
      </c>
      <c r="AU39" s="59">
        <f t="shared" si="427"/>
        <v>1.5063776442895589</v>
      </c>
      <c r="AV39" s="59">
        <f t="shared" si="427"/>
        <v>1.8108919795937521</v>
      </c>
      <c r="AW39" s="59">
        <f t="shared" si="427"/>
        <v>2.1720471331452398</v>
      </c>
      <c r="AX39" s="59">
        <f t="shared" si="428"/>
        <v>2.5986167443803829</v>
      </c>
      <c r="AY39" s="59">
        <f t="shared" si="429"/>
        <v>3.1001043747953609</v>
      </c>
      <c r="AZ39" s="59">
        <f t="shared" si="430"/>
        <v>3.6865646076426364</v>
      </c>
      <c r="BA39" s="59">
        <f t="shared" si="431"/>
        <v>4.368313849203501</v>
      </c>
      <c r="BB39" s="59">
        <f t="shared" si="432"/>
        <v>5.1555046665466184</v>
      </c>
      <c r="BC39" s="59">
        <f t="shared" si="433"/>
        <v>6.0575396688248846</v>
      </c>
      <c r="BD39" s="59">
        <f t="shared" si="434"/>
        <v>7.0823081968553563</v>
      </c>
      <c r="BE39" s="59">
        <f t="shared" si="435"/>
        <v>8.2352435907092989</v>
      </c>
      <c r="BF39" s="59">
        <f t="shared" si="436"/>
        <v>9.5182226766461238</v>
      </c>
      <c r="BG39" s="59">
        <f t="shared" si="437"/>
        <v>10.928363774407767</v>
      </c>
      <c r="BH39" s="59">
        <f t="shared" si="438"/>
        <v>12.456824656183485</v>
      </c>
      <c r="BI39" s="59">
        <f t="shared" si="439"/>
        <v>13.808318847813856</v>
      </c>
      <c r="BJ39" s="59">
        <f t="shared" si="440"/>
        <v>14.854430965983687</v>
      </c>
      <c r="BK39" s="59">
        <f t="shared" si="441"/>
        <v>15.667889310208157</v>
      </c>
      <c r="BL39" s="59">
        <f t="shared" si="442"/>
        <v>16.304810540298863</v>
      </c>
      <c r="BM39" s="59">
        <f t="shared" si="443"/>
        <v>16.806689233832678</v>
      </c>
      <c r="BN39" s="59">
        <f t="shared" si="444"/>
        <v>17.204380755933869</v>
      </c>
      <c r="BO39" s="59">
        <f t="shared" si="445"/>
        <v>17.521034999886453</v>
      </c>
      <c r="BP39" s="59">
        <f t="shared" si="446"/>
        <v>17.774193962770443</v>
      </c>
      <c r="BQ39" s="59">
        <f t="shared" si="447"/>
        <v>17.977281209693253</v>
      </c>
      <c r="BR39" s="59">
        <f t="shared" si="448"/>
        <v>18.140663129578229</v>
      </c>
      <c r="BS39" s="59">
        <f t="shared" si="449"/>
        <v>18.272411428372166</v>
      </c>
      <c r="BT39" s="59">
        <f t="shared" si="450"/>
        <v>18.378856860168497</v>
      </c>
      <c r="BW39" s="59" t="s">
        <v>10</v>
      </c>
      <c r="BX39" s="44"/>
      <c r="BY39" s="44"/>
      <c r="BZ39" s="44"/>
      <c r="CA39" s="44">
        <f>1.5*(1-EXP(-0.0183*L39))</f>
        <v>0.66484245216886662</v>
      </c>
      <c r="CB39" s="44"/>
      <c r="CC39" s="44"/>
      <c r="CD39" s="44"/>
      <c r="CE39" s="44"/>
      <c r="CF39" s="44"/>
      <c r="CG39" s="44"/>
      <c r="CI39" s="59"/>
      <c r="CJ39" s="44"/>
      <c r="CK39" s="44"/>
      <c r="CL39" s="44"/>
      <c r="CM39" s="44"/>
      <c r="CN39" s="44"/>
      <c r="CO39" s="44"/>
      <c r="CP39" s="44"/>
      <c r="CQ39" s="44"/>
      <c r="CR39" s="44"/>
      <c r="CS39" s="44"/>
      <c r="CT39" s="44"/>
      <c r="CU39" s="44"/>
      <c r="CV39" s="44"/>
      <c r="CW39" s="44"/>
      <c r="CX39" s="44"/>
      <c r="CY39" s="44"/>
      <c r="CZ39" s="44"/>
      <c r="DA39" s="44"/>
      <c r="DB39" s="44"/>
      <c r="DC39" s="44"/>
      <c r="DD39" s="44"/>
      <c r="DE39" s="44"/>
      <c r="DF39" s="44"/>
      <c r="DG39" s="44"/>
      <c r="DH39" s="44"/>
      <c r="DI39" s="44"/>
      <c r="DJ39" s="44"/>
      <c r="DK39" s="44"/>
      <c r="DL39" s="44"/>
      <c r="DM39" s="44">
        <f t="shared" si="306"/>
        <v>0</v>
      </c>
      <c r="DN39" s="44">
        <f t="shared" si="307"/>
        <v>0</v>
      </c>
      <c r="DO39" s="44">
        <f t="shared" si="308"/>
        <v>0</v>
      </c>
      <c r="DP39" s="44">
        <f t="shared" si="309"/>
        <v>0</v>
      </c>
      <c r="DQ39" s="44">
        <f t="shared" si="310"/>
        <v>0</v>
      </c>
      <c r="DR39" s="44">
        <f t="shared" si="311"/>
        <v>0</v>
      </c>
      <c r="DS39" s="44">
        <f t="shared" si="312"/>
        <v>0</v>
      </c>
      <c r="DT39" s="44">
        <f t="shared" si="313"/>
        <v>0</v>
      </c>
      <c r="DU39" s="44">
        <f t="shared" si="314"/>
        <v>0</v>
      </c>
      <c r="DV39" s="44">
        <f t="shared" si="315"/>
        <v>0</v>
      </c>
      <c r="DW39" s="44">
        <f t="shared" si="316"/>
        <v>0</v>
      </c>
      <c r="DX39" s="44">
        <f t="shared" si="317"/>
        <v>0</v>
      </c>
      <c r="DY39" s="44">
        <f t="shared" si="318"/>
        <v>0</v>
      </c>
      <c r="DZ39" s="44">
        <f t="shared" si="319"/>
        <v>0</v>
      </c>
      <c r="EA39" s="44">
        <f t="shared" si="320"/>
        <v>0</v>
      </c>
      <c r="EB39" s="44">
        <f t="shared" si="321"/>
        <v>0</v>
      </c>
      <c r="EC39" s="44">
        <f t="shared" si="322"/>
        <v>0</v>
      </c>
      <c r="ED39" s="44">
        <f t="shared" si="323"/>
        <v>0</v>
      </c>
      <c r="EE39" s="44">
        <f t="shared" si="324"/>
        <v>0</v>
      </c>
      <c r="EF39" s="44">
        <f t="shared" si="325"/>
        <v>0</v>
      </c>
      <c r="EG39" s="44">
        <f t="shared" si="326"/>
        <v>0</v>
      </c>
      <c r="EH39" s="44">
        <f t="shared" si="327"/>
        <v>0</v>
      </c>
      <c r="EI39" s="44">
        <f t="shared" si="328"/>
        <v>0</v>
      </c>
      <c r="EJ39" s="44">
        <f t="shared" si="329"/>
        <v>0</v>
      </c>
      <c r="EK39" s="44">
        <f t="shared" si="330"/>
        <v>0</v>
      </c>
      <c r="EL39" s="44">
        <f t="shared" si="331"/>
        <v>0</v>
      </c>
      <c r="EM39" s="44">
        <f t="shared" si="332"/>
        <v>0</v>
      </c>
      <c r="EN39" s="44">
        <f t="shared" si="333"/>
        <v>0</v>
      </c>
      <c r="EO39" s="44">
        <f t="shared" si="334"/>
        <v>0</v>
      </c>
      <c r="EP39" s="44"/>
      <c r="EQ39" s="44">
        <f t="shared" si="335"/>
        <v>0.66484245216886662</v>
      </c>
      <c r="ER39" s="44">
        <f t="shared" si="336"/>
        <v>0.66484245216886662</v>
      </c>
      <c r="ES39" s="44">
        <f t="shared" si="337"/>
        <v>0.66484245216886662</v>
      </c>
      <c r="ET39" s="44">
        <f t="shared" si="338"/>
        <v>0.66484245216886662</v>
      </c>
      <c r="EU39" s="44">
        <f t="shared" si="339"/>
        <v>0.66484245216886662</v>
      </c>
      <c r="EV39" s="44">
        <f t="shared" si="340"/>
        <v>0.66484245216886662</v>
      </c>
      <c r="EW39" s="44">
        <f t="shared" si="341"/>
        <v>0.66484245216886662</v>
      </c>
      <c r="EX39" s="44">
        <f t="shared" si="342"/>
        <v>0.66484245216886662</v>
      </c>
      <c r="EY39" s="44">
        <f t="shared" si="343"/>
        <v>0.66484245216886662</v>
      </c>
      <c r="EZ39" s="44">
        <f t="shared" si="344"/>
        <v>0.66484245216886662</v>
      </c>
      <c r="FA39" s="44">
        <f t="shared" si="345"/>
        <v>0.66484245216886662</v>
      </c>
      <c r="FB39" s="44">
        <f t="shared" si="346"/>
        <v>0.66484245216886662</v>
      </c>
      <c r="FC39" s="44">
        <f t="shared" si="347"/>
        <v>0.66484245216886662</v>
      </c>
      <c r="FD39" s="44">
        <f t="shared" si="348"/>
        <v>0.66484245216886662</v>
      </c>
      <c r="FE39" s="44">
        <f t="shared" si="349"/>
        <v>0.66484245216886662</v>
      </c>
      <c r="FF39" s="44">
        <f t="shared" si="350"/>
        <v>0.66484245216886662</v>
      </c>
      <c r="FG39" s="44">
        <f t="shared" si="351"/>
        <v>0.66484245216886662</v>
      </c>
      <c r="FH39" s="44">
        <f t="shared" si="352"/>
        <v>0.66484245216886662</v>
      </c>
      <c r="FI39" s="44">
        <f t="shared" si="353"/>
        <v>0.66484245216886662</v>
      </c>
      <c r="FJ39" s="44">
        <f t="shared" si="354"/>
        <v>0.66484245216886662</v>
      </c>
      <c r="FK39" s="44">
        <f t="shared" si="355"/>
        <v>0.66484245216886662</v>
      </c>
      <c r="FL39" s="44">
        <f t="shared" si="356"/>
        <v>0.66484245216886662</v>
      </c>
      <c r="FM39" s="44">
        <f t="shared" si="357"/>
        <v>0.66484245216886662</v>
      </c>
      <c r="FN39" s="44">
        <f t="shared" si="358"/>
        <v>0.66484245216886662</v>
      </c>
      <c r="FO39" s="44">
        <f t="shared" si="359"/>
        <v>0.66484245216886662</v>
      </c>
      <c r="FP39" s="44">
        <f t="shared" si="360"/>
        <v>0.66484245216886662</v>
      </c>
      <c r="FQ39" s="44">
        <f t="shared" si="361"/>
        <v>0.66484245216886662</v>
      </c>
      <c r="FR39" s="44">
        <f t="shared" si="362"/>
        <v>0.66484245216886662</v>
      </c>
      <c r="FS39" s="44">
        <f t="shared" si="363"/>
        <v>0.66484245216886662</v>
      </c>
      <c r="FT39" s="44"/>
      <c r="FU39" s="44">
        <f t="shared" si="453"/>
        <v>171.01843085256741</v>
      </c>
      <c r="FV39" s="44">
        <f t="shared" si="365"/>
        <v>206.69803098513617</v>
      </c>
      <c r="FW39" s="44">
        <f t="shared" si="366"/>
        <v>249.42644157260762</v>
      </c>
      <c r="FX39" s="44">
        <f t="shared" si="367"/>
        <v>300.45114207654927</v>
      </c>
      <c r="FY39" s="44">
        <f t="shared" si="368"/>
        <v>361.18735929781298</v>
      </c>
      <c r="FZ39" s="44">
        <f t="shared" si="369"/>
        <v>433.22074266799137</v>
      </c>
      <c r="GA39" s="44">
        <f t="shared" si="370"/>
        <v>518.30121857427912</v>
      </c>
      <c r="GB39" s="44">
        <f t="shared" si="371"/>
        <v>618.32429835551363</v>
      </c>
      <c r="GC39" s="44">
        <f t="shared" si="372"/>
        <v>735.2953961472258</v>
      </c>
      <c r="GD39" s="44">
        <f t="shared" si="373"/>
        <v>871.27214740430281</v>
      </c>
      <c r="GE39" s="44">
        <f t="shared" si="374"/>
        <v>1028.2795094024666</v>
      </c>
      <c r="GF39" s="44">
        <f t="shared" si="375"/>
        <v>1208.192858259516</v>
      </c>
      <c r="GG39" s="44">
        <f t="shared" si="376"/>
        <v>1412.5857445838938</v>
      </c>
      <c r="GH39" s="44">
        <f t="shared" si="377"/>
        <v>1642.5418629165335</v>
      </c>
      <c r="GI39" s="44">
        <f t="shared" si="378"/>
        <v>1898.4355513892165</v>
      </c>
      <c r="GJ39" s="44">
        <f t="shared" si="379"/>
        <v>2179.6920509912011</v>
      </c>
      <c r="GK39" s="44">
        <f t="shared" si="380"/>
        <v>2484.5477551963882</v>
      </c>
      <c r="GL39" s="44">
        <f t="shared" si="381"/>
        <v>2754.1069689330429</v>
      </c>
      <c r="GM39" s="44">
        <f t="shared" si="382"/>
        <v>2962.7568926993217</v>
      </c>
      <c r="GN39" s="44">
        <f t="shared" si="383"/>
        <v>3125.0033847927489</v>
      </c>
      <c r="GO39" s="44">
        <f t="shared" si="384"/>
        <v>3252.0390665283235</v>
      </c>
      <c r="GP39" s="44">
        <f t="shared" si="385"/>
        <v>3352.1401449184223</v>
      </c>
      <c r="GQ39" s="44">
        <f t="shared" si="386"/>
        <v>3431.4608069465794</v>
      </c>
      <c r="GR39" s="44">
        <f t="shared" si="387"/>
        <v>3494.6183621583141</v>
      </c>
      <c r="GS39" s="44">
        <f t="shared" si="388"/>
        <v>3545.1116098600096</v>
      </c>
      <c r="GT39" s="44">
        <f t="shared" si="389"/>
        <v>3585.6179168345252</v>
      </c>
      <c r="GU39" s="44">
        <f t="shared" si="390"/>
        <v>3618.2048877114407</v>
      </c>
      <c r="GV39" s="44">
        <f t="shared" si="391"/>
        <v>3644.4824463232117</v>
      </c>
      <c r="GW39" s="44">
        <f t="shared" si="392"/>
        <v>3665.713278892506</v>
      </c>
    </row>
    <row r="40" spans="1:205" x14ac:dyDescent="0.25">
      <c r="A40" s="24">
        <v>36</v>
      </c>
      <c r="C40" s="3"/>
      <c r="D40" s="44" t="s">
        <v>11</v>
      </c>
      <c r="E40" s="44">
        <v>30</v>
      </c>
      <c r="F40" s="44">
        <v>2.3199999999999998E-2</v>
      </c>
      <c r="G40" s="44">
        <v>1.6</v>
      </c>
      <c r="H40" s="44"/>
      <c r="I40" s="44"/>
      <c r="J40" s="44">
        <v>0.9</v>
      </c>
      <c r="K40" s="44">
        <v>32</v>
      </c>
      <c r="L40" s="44">
        <f>IF('Graph-Settings'!$I$6='Graph-Settings'!$C$46, K40, 'Graph-Settings'!$I$6)</f>
        <v>32</v>
      </c>
      <c r="M40" s="44">
        <f t="shared" si="393"/>
        <v>1</v>
      </c>
      <c r="N40" s="44">
        <f>IF('Graph-Settings'!$I$6&gt;69, 0.2*(N39), 0)</f>
        <v>0.17148767631054704</v>
      </c>
      <c r="O40" s="44">
        <f>IF('Graph-Settings'!$I$6&gt;69, 0.2*(O39), 0)</f>
        <v>0.20726517519134588</v>
      </c>
      <c r="P40" s="44">
        <f>IF('Graph-Settings'!$I$6&gt;69, 0.2*(P39), 0)</f>
        <v>0.25011082526285949</v>
      </c>
      <c r="Q40" s="44">
        <f>IF('Graph-Settings'!$I$6&gt;69, 0.2*(Q39), 0)</f>
        <v>0.30127552885791181</v>
      </c>
      <c r="R40" s="44">
        <f>IF('Graph-Settings'!$I$6&gt;69, 0.2*(R39), 0)</f>
        <v>0.36217839591875045</v>
      </c>
      <c r="S40" s="44">
        <f>IF('Graph-Settings'!$I$6&gt;69, 0.2*(S39), 0)</f>
        <v>0.43440942662904797</v>
      </c>
      <c r="T40" s="44">
        <f>IF('Graph-Settings'!$I$6&gt;69, 0.2*(T39), 0)</f>
        <v>0.51972334887607663</v>
      </c>
      <c r="U40" s="44">
        <f>IF('Graph-Settings'!$I$6&gt;69, 0.2*(U39), 0)</f>
        <v>0.62002087495907221</v>
      </c>
      <c r="V40" s="44">
        <f>IF('Graph-Settings'!$I$6&gt;69, 0.2*(V39), 0)</f>
        <v>0.73731292152852734</v>
      </c>
      <c r="W40" s="44">
        <f>IF('Graph-Settings'!$I$6&gt;69, 0.2*(W39), 0)</f>
        <v>0.87366276984070024</v>
      </c>
      <c r="X40" s="44">
        <f>IF('Graph-Settings'!$I$6&gt;69, 0.2*(X39), 0)</f>
        <v>1.0311009333093237</v>
      </c>
      <c r="Y40" s="44">
        <f>IF('Graph-Settings'!$I$6&gt;69, 0.2*(Y39), 0)</f>
        <v>1.211507933764977</v>
      </c>
      <c r="Z40" s="44">
        <f>IF('Graph-Settings'!$I$6&gt;69, 0.2*(Z39), 0)</f>
        <v>1.4164616393710714</v>
      </c>
      <c r="AA40" s="44">
        <f>IF('Graph-Settings'!$I$6&gt;69, 0.2*(AA39), 0)</f>
        <v>1.6470487181418598</v>
      </c>
      <c r="AB40" s="44">
        <f>IF('Graph-Settings'!$I$6&gt;69, 0.2*(AB39), 0)</f>
        <v>1.9036445353292248</v>
      </c>
      <c r="AC40" s="44">
        <f>IF('Graph-Settings'!$I$6&gt;69, 0.2*(AC39), 0)</f>
        <v>2.1856727548815535</v>
      </c>
      <c r="AD40" s="44">
        <f>IF('Graph-Settings'!$I$6&gt;69, 0.2*(AD39), 0)</f>
        <v>2.4913649312366974</v>
      </c>
      <c r="AE40" s="44">
        <f>IF('Graph-Settings'!$I$6&gt;69, 0.2*(AE39), 0)</f>
        <v>2.7616637695627713</v>
      </c>
      <c r="AF40" s="44">
        <f>IF('Graph-Settings'!$I$6&gt;69, 0.2*(AF39), 0)</f>
        <v>2.9708861931967374</v>
      </c>
      <c r="AG40" s="44">
        <f>IF('Graph-Settings'!$I$6&gt;69, 0.2*(AG39), 0)</f>
        <v>3.1335778620416317</v>
      </c>
      <c r="AH40" s="44">
        <f>IF('Graph-Settings'!$I$6&gt;69, 0.2*(AH39), 0)</f>
        <v>3.2609621080597728</v>
      </c>
      <c r="AI40" s="44">
        <f>IF('Graph-Settings'!$I$6&gt;69, 0.2*(AI39), 0)</f>
        <v>3.3613378467665358</v>
      </c>
      <c r="AJ40" s="44">
        <f>IF('Graph-Settings'!$I$6&gt;69, 0.2*(AJ39), 0)</f>
        <v>3.440876151186774</v>
      </c>
      <c r="AK40" s="44">
        <f>IF('Graph-Settings'!$I$6&gt;69, 0.2*(AK39), 0)</f>
        <v>3.5042069999772907</v>
      </c>
      <c r="AL40" s="44">
        <f>IF('Graph-Settings'!$I$6&gt;69, 0.2*(AL39), 0)</f>
        <v>3.5548387925540887</v>
      </c>
      <c r="AM40" s="44">
        <f>IF('Graph-Settings'!$I$6&gt;69, 0.2*(AM39), 0)</f>
        <v>3.5954562419386509</v>
      </c>
      <c r="AN40" s="44">
        <f>IF('Graph-Settings'!$I$6&gt;69, 0.2*(AN39), 0)</f>
        <v>3.6281326259156459</v>
      </c>
      <c r="AO40" s="44">
        <f>IF('Graph-Settings'!$I$6&gt;69, 0.2*(AO39), 0)</f>
        <v>3.6544822856744332</v>
      </c>
      <c r="AP40" s="44">
        <f>IF('Graph-Settings'!$I$6&gt;69, 0.2*(AP39), 0)</f>
        <v>3.6757713720336995</v>
      </c>
      <c r="AR40" s="59">
        <f t="shared" si="426"/>
        <v>0.17148767631054704</v>
      </c>
      <c r="AS40" s="59">
        <f t="shared" si="427"/>
        <v>0.20726517519134588</v>
      </c>
      <c r="AT40" s="59">
        <f t="shared" si="427"/>
        <v>0.25011082526285949</v>
      </c>
      <c r="AU40" s="59">
        <f t="shared" si="427"/>
        <v>0.30127552885791181</v>
      </c>
      <c r="AV40" s="59">
        <f t="shared" si="427"/>
        <v>0.36217839591875045</v>
      </c>
      <c r="AW40" s="59">
        <f t="shared" si="427"/>
        <v>0.43440942662904797</v>
      </c>
      <c r="AX40" s="59">
        <f t="shared" si="428"/>
        <v>0.51972334887607663</v>
      </c>
      <c r="AY40" s="59">
        <f t="shared" si="429"/>
        <v>0.62002087495907221</v>
      </c>
      <c r="AZ40" s="59">
        <f t="shared" si="430"/>
        <v>0.73731292152852734</v>
      </c>
      <c r="BA40" s="59">
        <f t="shared" si="431"/>
        <v>0.87366276984070024</v>
      </c>
      <c r="BB40" s="59">
        <f t="shared" si="432"/>
        <v>1.0311009333093237</v>
      </c>
      <c r="BC40" s="59">
        <f t="shared" si="433"/>
        <v>1.211507933764977</v>
      </c>
      <c r="BD40" s="59">
        <f t="shared" si="434"/>
        <v>1.4164616393710714</v>
      </c>
      <c r="BE40" s="59">
        <f t="shared" si="435"/>
        <v>1.6470487181418598</v>
      </c>
      <c r="BF40" s="59">
        <f t="shared" si="436"/>
        <v>1.9036445353292248</v>
      </c>
      <c r="BG40" s="59">
        <f t="shared" si="437"/>
        <v>2.1856727548815535</v>
      </c>
      <c r="BH40" s="59">
        <f t="shared" si="438"/>
        <v>2.4913649312366974</v>
      </c>
      <c r="BI40" s="59">
        <f t="shared" si="439"/>
        <v>2.7616637695627713</v>
      </c>
      <c r="BJ40" s="59">
        <f t="shared" si="440"/>
        <v>2.9708861931967374</v>
      </c>
      <c r="BK40" s="59">
        <f t="shared" si="441"/>
        <v>3.1335778620416317</v>
      </c>
      <c r="BL40" s="59">
        <f t="shared" si="442"/>
        <v>3.2609621080597728</v>
      </c>
      <c r="BM40" s="59">
        <f t="shared" si="443"/>
        <v>3.3613378467665358</v>
      </c>
      <c r="BN40" s="59">
        <f t="shared" si="444"/>
        <v>3.440876151186774</v>
      </c>
      <c r="BO40" s="59">
        <f t="shared" si="445"/>
        <v>3.5042069999772907</v>
      </c>
      <c r="BP40" s="59">
        <f t="shared" si="446"/>
        <v>3.5548387925540887</v>
      </c>
      <c r="BQ40" s="59">
        <f t="shared" si="447"/>
        <v>3.5954562419386509</v>
      </c>
      <c r="BR40" s="59">
        <f t="shared" si="448"/>
        <v>3.6281326259156459</v>
      </c>
      <c r="BS40" s="59">
        <f t="shared" si="449"/>
        <v>3.6544822856744332</v>
      </c>
      <c r="BT40" s="59">
        <f t="shared" si="450"/>
        <v>3.6757713720336995</v>
      </c>
      <c r="BW40" s="59" t="s">
        <v>11</v>
      </c>
      <c r="BX40" s="44"/>
      <c r="BY40" s="44"/>
      <c r="BZ40" s="44"/>
      <c r="CA40" s="44">
        <f>1.5*(1-EXP(-0.0183*L40))</f>
        <v>0.66484245216886662</v>
      </c>
      <c r="CB40" s="44"/>
      <c r="CC40" s="44"/>
      <c r="CD40" s="44"/>
      <c r="CE40" s="44"/>
      <c r="CF40" s="44"/>
      <c r="CG40" s="44"/>
      <c r="CI40" s="59"/>
      <c r="CJ40" s="44"/>
      <c r="CK40" s="44"/>
      <c r="CL40" s="44"/>
      <c r="CM40" s="44"/>
      <c r="CN40" s="44"/>
      <c r="CO40" s="44"/>
      <c r="CP40" s="44"/>
      <c r="CQ40" s="44"/>
      <c r="CR40" s="44"/>
      <c r="CS40" s="44"/>
      <c r="CT40" s="44"/>
      <c r="CU40" s="44"/>
      <c r="CV40" s="44"/>
      <c r="CW40" s="44"/>
      <c r="CX40" s="44"/>
      <c r="CY40" s="44"/>
      <c r="CZ40" s="44"/>
      <c r="DA40" s="44"/>
      <c r="DB40" s="44"/>
      <c r="DC40" s="44"/>
      <c r="DD40" s="44"/>
      <c r="DE40" s="44"/>
      <c r="DF40" s="44"/>
      <c r="DG40" s="44"/>
      <c r="DH40" s="44"/>
      <c r="DI40" s="44"/>
      <c r="DJ40" s="44"/>
      <c r="DK40" s="44"/>
      <c r="DL40" s="44"/>
      <c r="DM40" s="44">
        <f t="shared" si="306"/>
        <v>0</v>
      </c>
      <c r="DN40" s="44">
        <f t="shared" si="307"/>
        <v>0</v>
      </c>
      <c r="DO40" s="44">
        <f t="shared" si="308"/>
        <v>0</v>
      </c>
      <c r="DP40" s="44">
        <f t="shared" si="309"/>
        <v>0</v>
      </c>
      <c r="DQ40" s="44">
        <f t="shared" si="310"/>
        <v>0</v>
      </c>
      <c r="DR40" s="44">
        <f t="shared" si="311"/>
        <v>0</v>
      </c>
      <c r="DS40" s="44">
        <f t="shared" si="312"/>
        <v>0</v>
      </c>
      <c r="DT40" s="44">
        <f t="shared" si="313"/>
        <v>0</v>
      </c>
      <c r="DU40" s="44">
        <f t="shared" si="314"/>
        <v>0</v>
      </c>
      <c r="DV40" s="44">
        <f t="shared" si="315"/>
        <v>0</v>
      </c>
      <c r="DW40" s="44">
        <f t="shared" si="316"/>
        <v>0</v>
      </c>
      <c r="DX40" s="44">
        <f t="shared" si="317"/>
        <v>0</v>
      </c>
      <c r="DY40" s="44">
        <f t="shared" si="318"/>
        <v>0</v>
      </c>
      <c r="DZ40" s="44">
        <f t="shared" si="319"/>
        <v>0</v>
      </c>
      <c r="EA40" s="44">
        <f t="shared" si="320"/>
        <v>0</v>
      </c>
      <c r="EB40" s="44">
        <f t="shared" si="321"/>
        <v>0</v>
      </c>
      <c r="EC40" s="44">
        <f t="shared" si="322"/>
        <v>0</v>
      </c>
      <c r="ED40" s="44">
        <f t="shared" si="323"/>
        <v>0</v>
      </c>
      <c r="EE40" s="44">
        <f t="shared" si="324"/>
        <v>0</v>
      </c>
      <c r="EF40" s="44">
        <f t="shared" si="325"/>
        <v>0</v>
      </c>
      <c r="EG40" s="44">
        <f t="shared" si="326"/>
        <v>0</v>
      </c>
      <c r="EH40" s="44">
        <f t="shared" si="327"/>
        <v>0</v>
      </c>
      <c r="EI40" s="44">
        <f t="shared" si="328"/>
        <v>0</v>
      </c>
      <c r="EJ40" s="44">
        <f t="shared" si="329"/>
        <v>0</v>
      </c>
      <c r="EK40" s="44">
        <f t="shared" si="330"/>
        <v>0</v>
      </c>
      <c r="EL40" s="44">
        <f t="shared" si="331"/>
        <v>0</v>
      </c>
      <c r="EM40" s="44">
        <f t="shared" si="332"/>
        <v>0</v>
      </c>
      <c r="EN40" s="44">
        <f t="shared" si="333"/>
        <v>0</v>
      </c>
      <c r="EO40" s="44">
        <f t="shared" si="334"/>
        <v>0</v>
      </c>
      <c r="EP40" s="44"/>
      <c r="EQ40" s="44">
        <f t="shared" si="335"/>
        <v>0.66484245216886662</v>
      </c>
      <c r="ER40" s="44">
        <f t="shared" si="336"/>
        <v>0.66484245216886662</v>
      </c>
      <c r="ES40" s="44">
        <f t="shared" si="337"/>
        <v>0.66484245216886662</v>
      </c>
      <c r="ET40" s="44">
        <f t="shared" si="338"/>
        <v>0.66484245216886662</v>
      </c>
      <c r="EU40" s="44">
        <f t="shared" si="339"/>
        <v>0.66484245216886662</v>
      </c>
      <c r="EV40" s="44">
        <f t="shared" si="340"/>
        <v>0.66484245216886662</v>
      </c>
      <c r="EW40" s="44">
        <f t="shared" si="341"/>
        <v>0.66484245216886662</v>
      </c>
      <c r="EX40" s="44">
        <f t="shared" si="342"/>
        <v>0.66484245216886662</v>
      </c>
      <c r="EY40" s="44">
        <f t="shared" si="343"/>
        <v>0.66484245216886662</v>
      </c>
      <c r="EZ40" s="44">
        <f t="shared" si="344"/>
        <v>0.66484245216886662</v>
      </c>
      <c r="FA40" s="44">
        <f t="shared" si="345"/>
        <v>0.66484245216886662</v>
      </c>
      <c r="FB40" s="44">
        <f t="shared" si="346"/>
        <v>0.66484245216886662</v>
      </c>
      <c r="FC40" s="44">
        <f t="shared" si="347"/>
        <v>0.66484245216886662</v>
      </c>
      <c r="FD40" s="44">
        <f t="shared" si="348"/>
        <v>0.66484245216886662</v>
      </c>
      <c r="FE40" s="44">
        <f t="shared" si="349"/>
        <v>0.66484245216886662</v>
      </c>
      <c r="FF40" s="44">
        <f t="shared" si="350"/>
        <v>0.66484245216886662</v>
      </c>
      <c r="FG40" s="44">
        <f t="shared" si="351"/>
        <v>0.66484245216886662</v>
      </c>
      <c r="FH40" s="44">
        <f t="shared" si="352"/>
        <v>0.66484245216886662</v>
      </c>
      <c r="FI40" s="44">
        <f t="shared" si="353"/>
        <v>0.66484245216886662</v>
      </c>
      <c r="FJ40" s="44">
        <f t="shared" si="354"/>
        <v>0.66484245216886662</v>
      </c>
      <c r="FK40" s="44">
        <f t="shared" si="355"/>
        <v>0.66484245216886662</v>
      </c>
      <c r="FL40" s="44">
        <f t="shared" si="356"/>
        <v>0.66484245216886662</v>
      </c>
      <c r="FM40" s="44">
        <f t="shared" si="357"/>
        <v>0.66484245216886662</v>
      </c>
      <c r="FN40" s="44">
        <f t="shared" si="358"/>
        <v>0.66484245216886662</v>
      </c>
      <c r="FO40" s="44">
        <f t="shared" si="359"/>
        <v>0.66484245216886662</v>
      </c>
      <c r="FP40" s="44">
        <f t="shared" si="360"/>
        <v>0.66484245216886662</v>
      </c>
      <c r="FQ40" s="44">
        <f t="shared" si="361"/>
        <v>0.66484245216886662</v>
      </c>
      <c r="FR40" s="44">
        <f t="shared" si="362"/>
        <v>0.66484245216886662</v>
      </c>
      <c r="FS40" s="44">
        <f t="shared" si="363"/>
        <v>0.66484245216886662</v>
      </c>
      <c r="FT40" s="44"/>
      <c r="FU40" s="44">
        <f t="shared" si="453"/>
        <v>34.203686170513485</v>
      </c>
      <c r="FV40" s="44">
        <f t="shared" si="365"/>
        <v>41.339606197027237</v>
      </c>
      <c r="FW40" s="44">
        <f t="shared" si="366"/>
        <v>49.885288314521524</v>
      </c>
      <c r="FX40" s="44">
        <f t="shared" si="367"/>
        <v>60.090228415309866</v>
      </c>
      <c r="FY40" s="44">
        <f t="shared" si="368"/>
        <v>72.237471859562604</v>
      </c>
      <c r="FZ40" s="44">
        <f t="shared" si="369"/>
        <v>86.644148533598269</v>
      </c>
      <c r="GA40" s="44">
        <f t="shared" si="370"/>
        <v>103.66024371485584</v>
      </c>
      <c r="GB40" s="44">
        <f t="shared" si="371"/>
        <v>123.66485967110273</v>
      </c>
      <c r="GC40" s="44">
        <f t="shared" si="372"/>
        <v>147.05907922944516</v>
      </c>
      <c r="GD40" s="44">
        <f t="shared" si="373"/>
        <v>174.25442948086058</v>
      </c>
      <c r="GE40" s="44">
        <f t="shared" si="374"/>
        <v>205.65590188049333</v>
      </c>
      <c r="GF40" s="44">
        <f t="shared" si="375"/>
        <v>241.63857165190322</v>
      </c>
      <c r="GG40" s="44">
        <f t="shared" si="376"/>
        <v>282.51714891677875</v>
      </c>
      <c r="GH40" s="44">
        <f t="shared" si="377"/>
        <v>328.50837258330671</v>
      </c>
      <c r="GI40" s="44">
        <f t="shared" si="378"/>
        <v>379.68711027784332</v>
      </c>
      <c r="GJ40" s="44">
        <f t="shared" si="379"/>
        <v>435.93841019824026</v>
      </c>
      <c r="GK40" s="44">
        <f t="shared" si="380"/>
        <v>496.90955103927769</v>
      </c>
      <c r="GL40" s="44">
        <f t="shared" si="381"/>
        <v>550.82139378660861</v>
      </c>
      <c r="GM40" s="44">
        <f t="shared" si="382"/>
        <v>592.55137853986446</v>
      </c>
      <c r="GN40" s="44">
        <f t="shared" si="383"/>
        <v>625.00067695854978</v>
      </c>
      <c r="GO40" s="44">
        <f t="shared" si="384"/>
        <v>650.40781330566472</v>
      </c>
      <c r="GP40" s="44">
        <f t="shared" si="385"/>
        <v>670.4280289836845</v>
      </c>
      <c r="GQ40" s="44">
        <f t="shared" si="386"/>
        <v>686.29216138931599</v>
      </c>
      <c r="GR40" s="44">
        <f t="shared" si="387"/>
        <v>698.92367243166279</v>
      </c>
      <c r="GS40" s="44">
        <f t="shared" si="388"/>
        <v>709.02232197200192</v>
      </c>
      <c r="GT40" s="44">
        <f t="shared" si="389"/>
        <v>717.12358336690511</v>
      </c>
      <c r="GU40" s="44">
        <f t="shared" si="390"/>
        <v>723.64097754228817</v>
      </c>
      <c r="GV40" s="44">
        <f t="shared" si="391"/>
        <v>728.89648926464236</v>
      </c>
      <c r="GW40" s="44">
        <f t="shared" si="392"/>
        <v>733.14265577850119</v>
      </c>
    </row>
    <row r="41" spans="1:205" x14ac:dyDescent="0.25">
      <c r="A41" s="24">
        <v>37</v>
      </c>
      <c r="C41" s="3"/>
      <c r="D41" s="45" t="s">
        <v>12</v>
      </c>
      <c r="E41" s="45">
        <v>75</v>
      </c>
      <c r="F41" s="45">
        <v>2.9700000000000001E-2</v>
      </c>
      <c r="G41" s="45">
        <v>1.3</v>
      </c>
      <c r="H41" s="45"/>
      <c r="I41" s="45"/>
      <c r="J41" s="45">
        <v>0.75</v>
      </c>
      <c r="K41" s="45">
        <v>38</v>
      </c>
      <c r="L41" s="45">
        <f>IF('Graph-Settings'!$I$6='Graph-Settings'!$C$46, K41, 'Graph-Settings'!$I$6)</f>
        <v>38</v>
      </c>
      <c r="M41" s="45">
        <f t="shared" si="393"/>
        <v>1</v>
      </c>
      <c r="N41" s="45">
        <f t="shared" si="394"/>
        <v>5.6389638705733285</v>
      </c>
      <c r="O41" s="45">
        <f t="shared" si="394"/>
        <v>6.559957197291209</v>
      </c>
      <c r="P41" s="45">
        <f t="shared" si="394"/>
        <v>7.6189818908916243</v>
      </c>
      <c r="Q41" s="45">
        <f t="shared" si="278"/>
        <v>8.8328060390179797</v>
      </c>
      <c r="R41" s="45">
        <f t="shared" si="278"/>
        <v>10.218985231477037</v>
      </c>
      <c r="S41" s="45">
        <f t="shared" si="278"/>
        <v>11.79545714972417</v>
      </c>
      <c r="T41" s="45">
        <f t="shared" si="278"/>
        <v>13.579963416813413</v>
      </c>
      <c r="U41" s="45">
        <f t="shared" si="278"/>
        <v>15.589266479569645</v>
      </c>
      <c r="V41" s="45">
        <f t="shared" si="278"/>
        <v>17.838133590301393</v>
      </c>
      <c r="W41" s="45">
        <f t="shared" si="278"/>
        <v>20.338070466091963</v>
      </c>
      <c r="X41" s="45">
        <f t="shared" si="278"/>
        <v>23.095806347374854</v>
      </c>
      <c r="Y41" s="45">
        <f t="shared" si="278"/>
        <v>26.111562413267531</v>
      </c>
      <c r="Z41" s="45">
        <f t="shared" si="278"/>
        <v>29.377178753685669</v>
      </c>
      <c r="AA41" s="45">
        <f t="shared" si="278"/>
        <v>32.87423175037965</v>
      </c>
      <c r="AB41" s="45">
        <f t="shared" si="278"/>
        <v>36.572341281060993</v>
      </c>
      <c r="AC41" s="45">
        <f t="shared" si="278"/>
        <v>40.427938510270266</v>
      </c>
      <c r="AD41" s="45">
        <f t="shared" si="278"/>
        <v>44.383826719842503</v>
      </c>
      <c r="AE41" s="45">
        <f t="shared" si="278"/>
        <v>47.703422974538348</v>
      </c>
      <c r="AF41" s="45">
        <f t="shared" si="278"/>
        <v>50.164522704155125</v>
      </c>
      <c r="AG41" s="45">
        <f t="shared" si="278"/>
        <v>52.015244858150162</v>
      </c>
      <c r="AH41" s="45">
        <f t="shared" si="278"/>
        <v>53.426665405519252</v>
      </c>
      <c r="AI41" s="45">
        <f t="shared" si="278"/>
        <v>54.515842182192472</v>
      </c>
      <c r="AJ41" s="45">
        <f t="shared" si="278"/>
        <v>55.364639834373456</v>
      </c>
      <c r="AK41" s="45">
        <f t="shared" si="278"/>
        <v>56.031499947148156</v>
      </c>
      <c r="AL41" s="45">
        <f t="shared" si="278"/>
        <v>56.558933446589087</v>
      </c>
      <c r="AM41" s="45">
        <f t="shared" si="278"/>
        <v>56.978387374051749</v>
      </c>
      <c r="AN41" s="45">
        <f t="shared" si="278"/>
        <v>57.313472157291677</v>
      </c>
      <c r="AO41" s="45">
        <f t="shared" si="278"/>
        <v>57.582145550061981</v>
      </c>
      <c r="AP41" s="45">
        <f t="shared" si="278"/>
        <v>57.798219662101332</v>
      </c>
      <c r="AR41" s="60">
        <f t="shared" si="426"/>
        <v>5.6389638705733285</v>
      </c>
      <c r="AS41" s="60">
        <f t="shared" si="427"/>
        <v>6.559957197291209</v>
      </c>
      <c r="AT41" s="60">
        <f t="shared" si="427"/>
        <v>7.6189818908916243</v>
      </c>
      <c r="AU41" s="60">
        <f t="shared" si="427"/>
        <v>8.8328060390179797</v>
      </c>
      <c r="AV41" s="60">
        <f t="shared" si="427"/>
        <v>10.218985231477037</v>
      </c>
      <c r="AW41" s="60">
        <f t="shared" si="427"/>
        <v>11.79545714972417</v>
      </c>
      <c r="AX41" s="60">
        <f t="shared" si="428"/>
        <v>13.579963416813413</v>
      </c>
      <c r="AY41" s="60">
        <f t="shared" si="429"/>
        <v>15.589266479569645</v>
      </c>
      <c r="AZ41" s="60">
        <f t="shared" si="430"/>
        <v>17.838133590301393</v>
      </c>
      <c r="BA41" s="60">
        <f t="shared" si="431"/>
        <v>20.338070466091963</v>
      </c>
      <c r="BB41" s="60">
        <f t="shared" si="432"/>
        <v>23.095806347374854</v>
      </c>
      <c r="BC41" s="60">
        <f t="shared" si="433"/>
        <v>26.111562413267531</v>
      </c>
      <c r="BD41" s="60">
        <f t="shared" si="434"/>
        <v>29.377178753685669</v>
      </c>
      <c r="BE41" s="60">
        <f t="shared" si="435"/>
        <v>32.87423175037965</v>
      </c>
      <c r="BF41" s="60">
        <f t="shared" si="436"/>
        <v>36.572341281060993</v>
      </c>
      <c r="BG41" s="60">
        <f t="shared" si="437"/>
        <v>40.427938510270266</v>
      </c>
      <c r="BH41" s="60">
        <f t="shared" si="438"/>
        <v>44.383826719842503</v>
      </c>
      <c r="BI41" s="60">
        <f t="shared" si="439"/>
        <v>47.703422974538348</v>
      </c>
      <c r="BJ41" s="60">
        <f t="shared" si="440"/>
        <v>50.164522704155125</v>
      </c>
      <c r="BK41" s="60">
        <f t="shared" si="441"/>
        <v>52.015244858150162</v>
      </c>
      <c r="BL41" s="60">
        <f t="shared" si="442"/>
        <v>53.426665405519252</v>
      </c>
      <c r="BM41" s="60">
        <f t="shared" si="443"/>
        <v>54.515842182192472</v>
      </c>
      <c r="BN41" s="60">
        <f t="shared" si="444"/>
        <v>55.364639834373456</v>
      </c>
      <c r="BO41" s="60">
        <f t="shared" si="445"/>
        <v>56.031499947148156</v>
      </c>
      <c r="BP41" s="60">
        <f t="shared" si="446"/>
        <v>56.558933446589087</v>
      </c>
      <c r="BQ41" s="60">
        <f t="shared" si="447"/>
        <v>56.978387374051749</v>
      </c>
      <c r="BR41" s="60">
        <f t="shared" si="448"/>
        <v>57.313472157291677</v>
      </c>
      <c r="BS41" s="60">
        <f t="shared" si="449"/>
        <v>57.582145550061981</v>
      </c>
      <c r="BT41" s="60">
        <f t="shared" si="450"/>
        <v>57.798219662101332</v>
      </c>
      <c r="BW41" s="60" t="s">
        <v>12</v>
      </c>
      <c r="BX41" s="45"/>
      <c r="BY41" s="45">
        <f>4*(1-EXP(-0.025*L41))</f>
        <v>2.4530359061819951</v>
      </c>
      <c r="BZ41" s="45">
        <f>4*(1-EXP(-0.034*L41))</f>
        <v>2.9011168332068209</v>
      </c>
      <c r="CA41" s="45">
        <f>BY41+BZ41</f>
        <v>5.354152739388816</v>
      </c>
      <c r="CB41" s="45"/>
      <c r="CC41" s="45"/>
      <c r="CD41" s="45"/>
      <c r="CE41" s="45"/>
      <c r="CF41" s="45"/>
      <c r="CG41" s="45"/>
      <c r="CI41" s="60"/>
      <c r="CJ41" s="45"/>
      <c r="CK41" s="45"/>
      <c r="CL41" s="45"/>
      <c r="CM41" s="45"/>
      <c r="CN41" s="45"/>
      <c r="CO41" s="45"/>
      <c r="CP41" s="45"/>
      <c r="CQ41" s="45"/>
      <c r="CR41" s="45"/>
      <c r="CS41" s="45"/>
      <c r="CT41" s="45"/>
      <c r="CU41" s="45"/>
      <c r="CV41" s="45"/>
      <c r="CW41" s="45"/>
      <c r="CX41" s="45"/>
      <c r="CY41" s="45"/>
      <c r="CZ41" s="45"/>
      <c r="DA41" s="45"/>
      <c r="DB41" s="45"/>
      <c r="DC41" s="45"/>
      <c r="DD41" s="45"/>
      <c r="DE41" s="45"/>
      <c r="DF41" s="45"/>
      <c r="DG41" s="45"/>
      <c r="DH41" s="45"/>
      <c r="DI41" s="45"/>
      <c r="DJ41" s="45"/>
      <c r="DK41" s="45"/>
      <c r="DL41" s="45"/>
      <c r="DM41" s="45">
        <f t="shared" si="306"/>
        <v>0</v>
      </c>
      <c r="DN41" s="45">
        <f t="shared" si="307"/>
        <v>0</v>
      </c>
      <c r="DO41" s="45">
        <f t="shared" si="308"/>
        <v>0</v>
      </c>
      <c r="DP41" s="45">
        <f t="shared" si="309"/>
        <v>0</v>
      </c>
      <c r="DQ41" s="45">
        <f t="shared" si="310"/>
        <v>0</v>
      </c>
      <c r="DR41" s="45">
        <f t="shared" si="311"/>
        <v>0</v>
      </c>
      <c r="DS41" s="45">
        <f t="shared" si="312"/>
        <v>0</v>
      </c>
      <c r="DT41" s="45">
        <f t="shared" si="313"/>
        <v>0</v>
      </c>
      <c r="DU41" s="45">
        <f t="shared" si="314"/>
        <v>0</v>
      </c>
      <c r="DV41" s="45">
        <f t="shared" si="315"/>
        <v>0</v>
      </c>
      <c r="DW41" s="45">
        <f t="shared" si="316"/>
        <v>0</v>
      </c>
      <c r="DX41" s="45">
        <f t="shared" si="317"/>
        <v>0</v>
      </c>
      <c r="DY41" s="45">
        <f t="shared" si="318"/>
        <v>0</v>
      </c>
      <c r="DZ41" s="45">
        <f t="shared" si="319"/>
        <v>0</v>
      </c>
      <c r="EA41" s="45">
        <f t="shared" si="320"/>
        <v>0</v>
      </c>
      <c r="EB41" s="45">
        <f t="shared" si="321"/>
        <v>0</v>
      </c>
      <c r="EC41" s="45">
        <f t="shared" si="322"/>
        <v>0</v>
      </c>
      <c r="ED41" s="45">
        <f t="shared" si="323"/>
        <v>0</v>
      </c>
      <c r="EE41" s="45">
        <f t="shared" si="324"/>
        <v>0</v>
      </c>
      <c r="EF41" s="45">
        <f t="shared" si="325"/>
        <v>0</v>
      </c>
      <c r="EG41" s="45">
        <f t="shared" si="326"/>
        <v>0</v>
      </c>
      <c r="EH41" s="45">
        <f t="shared" si="327"/>
        <v>0</v>
      </c>
      <c r="EI41" s="45">
        <f t="shared" si="328"/>
        <v>0</v>
      </c>
      <c r="EJ41" s="45">
        <f t="shared" si="329"/>
        <v>0</v>
      </c>
      <c r="EK41" s="45">
        <f t="shared" si="330"/>
        <v>0</v>
      </c>
      <c r="EL41" s="45">
        <f t="shared" si="331"/>
        <v>0</v>
      </c>
      <c r="EM41" s="45">
        <f t="shared" si="332"/>
        <v>0</v>
      </c>
      <c r="EN41" s="45">
        <f t="shared" si="333"/>
        <v>0</v>
      </c>
      <c r="EO41" s="45">
        <f t="shared" si="334"/>
        <v>0</v>
      </c>
      <c r="EP41" s="45"/>
      <c r="EQ41" s="45">
        <f t="shared" si="335"/>
        <v>5.354152739388816</v>
      </c>
      <c r="ER41" s="45">
        <f t="shared" si="336"/>
        <v>5.354152739388816</v>
      </c>
      <c r="ES41" s="45">
        <f t="shared" si="337"/>
        <v>5.354152739388816</v>
      </c>
      <c r="ET41" s="45">
        <f t="shared" si="338"/>
        <v>5.354152739388816</v>
      </c>
      <c r="EU41" s="45">
        <f t="shared" si="339"/>
        <v>5.354152739388816</v>
      </c>
      <c r="EV41" s="45">
        <f t="shared" si="340"/>
        <v>5.354152739388816</v>
      </c>
      <c r="EW41" s="45">
        <f t="shared" si="341"/>
        <v>5.354152739388816</v>
      </c>
      <c r="EX41" s="45">
        <f t="shared" si="342"/>
        <v>5.354152739388816</v>
      </c>
      <c r="EY41" s="45">
        <f t="shared" si="343"/>
        <v>5.354152739388816</v>
      </c>
      <c r="EZ41" s="45">
        <f t="shared" si="344"/>
        <v>5.354152739388816</v>
      </c>
      <c r="FA41" s="45">
        <f t="shared" si="345"/>
        <v>5.354152739388816</v>
      </c>
      <c r="FB41" s="45">
        <f t="shared" si="346"/>
        <v>5.354152739388816</v>
      </c>
      <c r="FC41" s="45">
        <f t="shared" si="347"/>
        <v>5.354152739388816</v>
      </c>
      <c r="FD41" s="45">
        <f t="shared" si="348"/>
        <v>5.354152739388816</v>
      </c>
      <c r="FE41" s="45">
        <f t="shared" si="349"/>
        <v>5.354152739388816</v>
      </c>
      <c r="FF41" s="45">
        <f t="shared" si="350"/>
        <v>5.354152739388816</v>
      </c>
      <c r="FG41" s="45">
        <f t="shared" si="351"/>
        <v>5.354152739388816</v>
      </c>
      <c r="FH41" s="45">
        <f t="shared" si="352"/>
        <v>5.354152739388816</v>
      </c>
      <c r="FI41" s="45">
        <f t="shared" si="353"/>
        <v>5.354152739388816</v>
      </c>
      <c r="FJ41" s="45">
        <f t="shared" si="354"/>
        <v>5.354152739388816</v>
      </c>
      <c r="FK41" s="45">
        <f t="shared" si="355"/>
        <v>5.354152739388816</v>
      </c>
      <c r="FL41" s="45">
        <f t="shared" si="356"/>
        <v>5.354152739388816</v>
      </c>
      <c r="FM41" s="45">
        <f t="shared" si="357"/>
        <v>5.354152739388816</v>
      </c>
      <c r="FN41" s="45">
        <f t="shared" si="358"/>
        <v>5.354152739388816</v>
      </c>
      <c r="FO41" s="45">
        <f t="shared" si="359"/>
        <v>5.354152739388816</v>
      </c>
      <c r="FP41" s="45">
        <f t="shared" si="360"/>
        <v>5.354152739388816</v>
      </c>
      <c r="FQ41" s="45">
        <f t="shared" si="361"/>
        <v>5.354152739388816</v>
      </c>
      <c r="FR41" s="45">
        <f t="shared" si="362"/>
        <v>5.354152739388816</v>
      </c>
      <c r="FS41" s="45">
        <f t="shared" si="363"/>
        <v>5.354152739388816</v>
      </c>
      <c r="FT41" s="45"/>
      <c r="FU41" s="45">
        <f t="shared" si="453"/>
        <v>9057.5621564834237</v>
      </c>
      <c r="FV41" s="45">
        <f>300*ER41*AS41</f>
        <v>10536.903839445033</v>
      </c>
      <c r="FW41" s="45">
        <f>300*ES41*AT41</f>
        <v>12237.957828741351</v>
      </c>
      <c r="FX41" s="45">
        <f>300*ET41*AU41</f>
        <v>14187.657795089459</v>
      </c>
      <c r="FY41" s="45">
        <f t="shared" si="368"/>
        <v>16414.202331265988</v>
      </c>
      <c r="FZ41" s="45">
        <f t="shared" si="369"/>
        <v>18946.403763161718</v>
      </c>
      <c r="GA41" s="45">
        <f t="shared" si="370"/>
        <v>21812.759498679432</v>
      </c>
      <c r="GB41" s="45">
        <f t="shared" si="371"/>
        <v>25040.194147995018</v>
      </c>
      <c r="GC41" s="45">
        <f t="shared" si="372"/>
        <v>28652.427548428757</v>
      </c>
      <c r="GD41" s="45">
        <f t="shared" si="373"/>
        <v>32667.940709972718</v>
      </c>
      <c r="GE41" s="45">
        <f t="shared" si="374"/>
        <v>37097.542446957203</v>
      </c>
      <c r="GF41" s="45">
        <f t="shared" si="375"/>
        <v>41941.588027415521</v>
      </c>
      <c r="GG41" s="45">
        <f t="shared" si="376"/>
        <v>47186.970629868316</v>
      </c>
      <c r="GH41" s="45">
        <f t="shared" si="377"/>
        <v>52804.097394479402</v>
      </c>
      <c r="GI41" s="45">
        <f t="shared" si="378"/>
        <v>58744.170376756621</v>
      </c>
      <c r="GJ41" s="45">
        <f t="shared" si="379"/>
        <v>64937.207316781845</v>
      </c>
      <c r="GK41" s="45">
        <f t="shared" si="380"/>
        <v>71291.336224980987</v>
      </c>
      <c r="GL41" s="45">
        <f t="shared" si="381"/>
        <v>76623.423839204363</v>
      </c>
      <c r="GM41" s="45">
        <f t="shared" si="382"/>
        <v>80576.554996975392</v>
      </c>
      <c r="GN41" s="45">
        <f t="shared" si="383"/>
        <v>83549.269724173413</v>
      </c>
      <c r="GO41" s="45">
        <f t="shared" si="384"/>
        <v>85816.358081211176</v>
      </c>
      <c r="GP41" s="45">
        <f t="shared" si="385"/>
        <v>87565.843727962259</v>
      </c>
      <c r="GQ41" s="45">
        <f t="shared" si="386"/>
        <v>88929.221410345737</v>
      </c>
      <c r="GR41" s="45">
        <f t="shared" si="387"/>
        <v>90000.362680226273</v>
      </c>
      <c r="GS41" s="45">
        <f t="shared" si="388"/>
        <v>90847.550534989408</v>
      </c>
      <c r="GT41" s="45">
        <f t="shared" si="389"/>
        <v>91521.296653420897</v>
      </c>
      <c r="GU41" s="45">
        <f t="shared" si="390"/>
        <v>92059.525186454368</v>
      </c>
      <c r="GV41" s="45">
        <f t="shared" si="391"/>
        <v>92491.08070102497</v>
      </c>
      <c r="GW41" s="45">
        <f t="shared" si="392"/>
        <v>92838.148840690919</v>
      </c>
    </row>
    <row r="42" spans="1:205" x14ac:dyDescent="0.25">
      <c r="A42" s="24">
        <v>38</v>
      </c>
      <c r="C42" s="3"/>
      <c r="D42" s="45" t="s">
        <v>13</v>
      </c>
      <c r="E42" s="45">
        <v>40</v>
      </c>
      <c r="F42" s="45">
        <v>4.3799999999999999E-2</v>
      </c>
      <c r="G42" s="45">
        <v>1.7</v>
      </c>
      <c r="H42" s="45"/>
      <c r="I42" s="45"/>
      <c r="J42" s="45">
        <v>0.75</v>
      </c>
      <c r="K42" s="45">
        <v>63</v>
      </c>
      <c r="L42" s="45">
        <f>IF('Graph-Settings'!$I$6='Graph-Settings'!$C$46, K42, 'Graph-Settings'!$I$6)</f>
        <v>63</v>
      </c>
      <c r="M42" s="45">
        <f t="shared" si="393"/>
        <v>1</v>
      </c>
      <c r="N42" s="45">
        <f t="shared" si="394"/>
        <v>2.4788516414090984</v>
      </c>
      <c r="O42" s="45">
        <f t="shared" si="394"/>
        <v>2.9987148103607586</v>
      </c>
      <c r="P42" s="45">
        <f t="shared" si="394"/>
        <v>3.6165686758462763</v>
      </c>
      <c r="Q42" s="45">
        <f t="shared" si="278"/>
        <v>4.3468583176659585</v>
      </c>
      <c r="R42" s="45">
        <f t="shared" si="278"/>
        <v>5.2046965355667663</v>
      </c>
      <c r="S42" s="45">
        <f t="shared" si="278"/>
        <v>6.2053077243855341</v>
      </c>
      <c r="T42" s="45">
        <f t="shared" si="278"/>
        <v>7.3632312706847003</v>
      </c>
      <c r="U42" s="45">
        <f t="shared" si="278"/>
        <v>8.6912518961046192</v>
      </c>
      <c r="V42" s="45">
        <f t="shared" si="278"/>
        <v>10.199044153488369</v>
      </c>
      <c r="W42" s="45">
        <f t="shared" si="278"/>
        <v>11.891552785527482</v>
      </c>
      <c r="X42" s="45">
        <f t="shared" si="278"/>
        <v>13.767182638729281</v>
      </c>
      <c r="Y42" s="45">
        <f t="shared" si="278"/>
        <v>15.815941449581199</v>
      </c>
      <c r="Z42" s="45">
        <f t="shared" si="278"/>
        <v>18.017761338521851</v>
      </c>
      <c r="AA42" s="45">
        <f t="shared" si="278"/>
        <v>20.341308020885055</v>
      </c>
      <c r="AB42" s="45">
        <f t="shared" si="278"/>
        <v>22.743648907615388</v>
      </c>
      <c r="AC42" s="45">
        <f t="shared" si="278"/>
        <v>25.171161671961045</v>
      </c>
      <c r="AD42" s="45">
        <f t="shared" si="278"/>
        <v>27.561988393499391</v>
      </c>
      <c r="AE42" s="45">
        <f t="shared" si="278"/>
        <v>29.476830174504215</v>
      </c>
      <c r="AF42" s="45">
        <f t="shared" si="278"/>
        <v>30.835554150123347</v>
      </c>
      <c r="AG42" s="45">
        <f t="shared" si="278"/>
        <v>31.819886840339414</v>
      </c>
      <c r="AH42" s="45">
        <f t="shared" si="278"/>
        <v>32.547496703789534</v>
      </c>
      <c r="AI42" s="45">
        <f t="shared" si="278"/>
        <v>33.094628386598529</v>
      </c>
      <c r="AJ42" s="45">
        <f t="shared" si="278"/>
        <v>33.511992519512916</v>
      </c>
      <c r="AK42" s="45">
        <f t="shared" si="278"/>
        <v>33.834182562493076</v>
      </c>
      <c r="AL42" s="45">
        <f t="shared" si="278"/>
        <v>34.085360914646017</v>
      </c>
      <c r="AM42" s="45">
        <f t="shared" si="278"/>
        <v>34.282770778107185</v>
      </c>
      <c r="AN42" s="45">
        <f t="shared" si="278"/>
        <v>34.438956849461015</v>
      </c>
      <c r="AO42" s="45">
        <f t="shared" si="278"/>
        <v>34.563202580593924</v>
      </c>
      <c r="AP42" s="45">
        <f t="shared" si="278"/>
        <v>34.662481467945156</v>
      </c>
      <c r="AR42" s="60">
        <f t="shared" si="426"/>
        <v>2.4788516414090984</v>
      </c>
      <c r="AS42" s="60">
        <f t="shared" si="427"/>
        <v>2.9987148103607586</v>
      </c>
      <c r="AT42" s="60">
        <f t="shared" si="427"/>
        <v>3.6165686758462763</v>
      </c>
      <c r="AU42" s="60">
        <f t="shared" si="427"/>
        <v>4.3468583176659585</v>
      </c>
      <c r="AV42" s="60">
        <f t="shared" si="427"/>
        <v>5.2046965355667663</v>
      </c>
      <c r="AW42" s="60">
        <f t="shared" si="427"/>
        <v>6.2053077243855341</v>
      </c>
      <c r="AX42" s="60">
        <f t="shared" si="428"/>
        <v>7.3632312706847003</v>
      </c>
      <c r="AY42" s="60">
        <f t="shared" si="429"/>
        <v>8.6912518961046192</v>
      </c>
      <c r="AZ42" s="60">
        <f t="shared" si="430"/>
        <v>10.199044153488369</v>
      </c>
      <c r="BA42" s="60">
        <f t="shared" si="431"/>
        <v>11.891552785527482</v>
      </c>
      <c r="BB42" s="60">
        <f t="shared" si="432"/>
        <v>13.767182638729281</v>
      </c>
      <c r="BC42" s="60">
        <f t="shared" si="433"/>
        <v>15.815941449581199</v>
      </c>
      <c r="BD42" s="60">
        <f t="shared" si="434"/>
        <v>18.017761338521851</v>
      </c>
      <c r="BE42" s="60">
        <f t="shared" si="435"/>
        <v>20.341308020885055</v>
      </c>
      <c r="BF42" s="60">
        <f t="shared" si="436"/>
        <v>22.743648907615388</v>
      </c>
      <c r="BG42" s="60">
        <f t="shared" si="437"/>
        <v>25.171161671961045</v>
      </c>
      <c r="BH42" s="60">
        <f t="shared" si="438"/>
        <v>27.561988393499391</v>
      </c>
      <c r="BI42" s="60">
        <f t="shared" si="439"/>
        <v>29.476830174504215</v>
      </c>
      <c r="BJ42" s="60">
        <f t="shared" si="440"/>
        <v>30.835554150123347</v>
      </c>
      <c r="BK42" s="60">
        <f t="shared" si="441"/>
        <v>31.819886840339414</v>
      </c>
      <c r="BL42" s="60">
        <f t="shared" si="442"/>
        <v>32.547496703789534</v>
      </c>
      <c r="BM42" s="60">
        <f t="shared" si="443"/>
        <v>33.094628386598529</v>
      </c>
      <c r="BN42" s="60">
        <f t="shared" si="444"/>
        <v>33.511992519512916</v>
      </c>
      <c r="BO42" s="60">
        <f t="shared" si="445"/>
        <v>33.834182562493076</v>
      </c>
      <c r="BP42" s="60">
        <f t="shared" si="446"/>
        <v>34.085360914646017</v>
      </c>
      <c r="BQ42" s="60">
        <f t="shared" si="447"/>
        <v>34.282770778107185</v>
      </c>
      <c r="BR42" s="60">
        <f t="shared" si="448"/>
        <v>34.438956849461015</v>
      </c>
      <c r="BS42" s="60">
        <f t="shared" si="449"/>
        <v>34.563202580593924</v>
      </c>
      <c r="BT42" s="60">
        <f t="shared" si="450"/>
        <v>34.662481467945156</v>
      </c>
      <c r="BW42" s="60" t="s">
        <v>13</v>
      </c>
      <c r="BX42" s="45"/>
      <c r="BY42" s="45">
        <f>10*(1-EXP(-0.013*L42))</f>
        <v>5.5912769355024388</v>
      </c>
      <c r="BZ42" s="45">
        <f>6*(1-EXP(-0.06*L42))</f>
        <v>5.863063851449442</v>
      </c>
      <c r="CA42" s="45">
        <f t="shared" ref="CA42:CA43" si="454">BY42+BZ42</f>
        <v>11.454340786951882</v>
      </c>
      <c r="CB42" s="45"/>
      <c r="CC42" s="45"/>
      <c r="CD42" s="45"/>
      <c r="CE42" s="45"/>
      <c r="CF42" s="45"/>
      <c r="CG42" s="45"/>
      <c r="CI42" s="60"/>
      <c r="CJ42" s="45"/>
      <c r="CK42" s="45"/>
      <c r="CL42" s="45"/>
      <c r="CM42" s="45"/>
      <c r="CN42" s="45"/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/>
      <c r="DB42" s="45"/>
      <c r="DC42" s="45"/>
      <c r="DD42" s="45"/>
      <c r="DE42" s="45"/>
      <c r="DF42" s="45"/>
      <c r="DG42" s="45"/>
      <c r="DH42" s="45"/>
      <c r="DI42" s="45"/>
      <c r="DJ42" s="45"/>
      <c r="DK42" s="45"/>
      <c r="DL42" s="45"/>
      <c r="DM42" s="45">
        <f t="shared" si="306"/>
        <v>0</v>
      </c>
      <c r="DN42" s="45">
        <f t="shared" si="307"/>
        <v>0</v>
      </c>
      <c r="DO42" s="45">
        <f t="shared" si="308"/>
        <v>0</v>
      </c>
      <c r="DP42" s="45">
        <f t="shared" si="309"/>
        <v>0</v>
      </c>
      <c r="DQ42" s="45">
        <f t="shared" si="310"/>
        <v>0</v>
      </c>
      <c r="DR42" s="45">
        <f t="shared" si="311"/>
        <v>0</v>
      </c>
      <c r="DS42" s="45">
        <f t="shared" si="312"/>
        <v>0</v>
      </c>
      <c r="DT42" s="45">
        <f t="shared" si="313"/>
        <v>0</v>
      </c>
      <c r="DU42" s="45">
        <f t="shared" si="314"/>
        <v>0</v>
      </c>
      <c r="DV42" s="45">
        <f t="shared" si="315"/>
        <v>0</v>
      </c>
      <c r="DW42" s="45">
        <f t="shared" si="316"/>
        <v>0</v>
      </c>
      <c r="DX42" s="45">
        <f t="shared" si="317"/>
        <v>0</v>
      </c>
      <c r="DY42" s="45">
        <f t="shared" si="318"/>
        <v>0</v>
      </c>
      <c r="DZ42" s="45">
        <f t="shared" si="319"/>
        <v>0</v>
      </c>
      <c r="EA42" s="45">
        <f t="shared" si="320"/>
        <v>0</v>
      </c>
      <c r="EB42" s="45">
        <f t="shared" si="321"/>
        <v>0</v>
      </c>
      <c r="EC42" s="45">
        <f t="shared" si="322"/>
        <v>0</v>
      </c>
      <c r="ED42" s="45">
        <f t="shared" si="323"/>
        <v>0</v>
      </c>
      <c r="EE42" s="45">
        <f t="shared" si="324"/>
        <v>0</v>
      </c>
      <c r="EF42" s="45">
        <f t="shared" si="325"/>
        <v>0</v>
      </c>
      <c r="EG42" s="45">
        <f t="shared" si="326"/>
        <v>0</v>
      </c>
      <c r="EH42" s="45">
        <f t="shared" si="327"/>
        <v>0</v>
      </c>
      <c r="EI42" s="45">
        <f t="shared" si="328"/>
        <v>0</v>
      </c>
      <c r="EJ42" s="45">
        <f t="shared" si="329"/>
        <v>0</v>
      </c>
      <c r="EK42" s="45">
        <f t="shared" si="330"/>
        <v>0</v>
      </c>
      <c r="EL42" s="45">
        <f t="shared" si="331"/>
        <v>0</v>
      </c>
      <c r="EM42" s="45">
        <f t="shared" si="332"/>
        <v>0</v>
      </c>
      <c r="EN42" s="45">
        <f t="shared" si="333"/>
        <v>0</v>
      </c>
      <c r="EO42" s="45">
        <f t="shared" si="334"/>
        <v>0</v>
      </c>
      <c r="EP42" s="45"/>
      <c r="EQ42" s="45">
        <f t="shared" si="335"/>
        <v>11.454340786951882</v>
      </c>
      <c r="ER42" s="45">
        <f t="shared" si="336"/>
        <v>11.454340786951882</v>
      </c>
      <c r="ES42" s="45">
        <f t="shared" si="337"/>
        <v>11.454340786951882</v>
      </c>
      <c r="ET42" s="45">
        <f t="shared" si="338"/>
        <v>11.454340786951882</v>
      </c>
      <c r="EU42" s="45">
        <f t="shared" si="339"/>
        <v>11.454340786951882</v>
      </c>
      <c r="EV42" s="45">
        <f t="shared" si="340"/>
        <v>11.454340786951882</v>
      </c>
      <c r="EW42" s="45">
        <f t="shared" si="341"/>
        <v>11.454340786951882</v>
      </c>
      <c r="EX42" s="45">
        <f t="shared" si="342"/>
        <v>11.454340786951882</v>
      </c>
      <c r="EY42" s="45">
        <f t="shared" si="343"/>
        <v>11.454340786951882</v>
      </c>
      <c r="EZ42" s="45">
        <f t="shared" si="344"/>
        <v>11.454340786951882</v>
      </c>
      <c r="FA42" s="45">
        <f t="shared" si="345"/>
        <v>11.454340786951882</v>
      </c>
      <c r="FB42" s="45">
        <f t="shared" si="346"/>
        <v>11.454340786951882</v>
      </c>
      <c r="FC42" s="45">
        <f t="shared" si="347"/>
        <v>11.454340786951882</v>
      </c>
      <c r="FD42" s="45">
        <f t="shared" si="348"/>
        <v>11.454340786951882</v>
      </c>
      <c r="FE42" s="45">
        <f t="shared" si="349"/>
        <v>11.454340786951882</v>
      </c>
      <c r="FF42" s="45">
        <f t="shared" si="350"/>
        <v>11.454340786951882</v>
      </c>
      <c r="FG42" s="45">
        <f t="shared" si="351"/>
        <v>11.454340786951882</v>
      </c>
      <c r="FH42" s="45">
        <f t="shared" si="352"/>
        <v>11.454340786951882</v>
      </c>
      <c r="FI42" s="45">
        <f t="shared" si="353"/>
        <v>11.454340786951882</v>
      </c>
      <c r="FJ42" s="45">
        <f t="shared" si="354"/>
        <v>11.454340786951882</v>
      </c>
      <c r="FK42" s="45">
        <f t="shared" si="355"/>
        <v>11.454340786951882</v>
      </c>
      <c r="FL42" s="45">
        <f t="shared" si="356"/>
        <v>11.454340786951882</v>
      </c>
      <c r="FM42" s="45">
        <f t="shared" si="357"/>
        <v>11.454340786951882</v>
      </c>
      <c r="FN42" s="45">
        <f t="shared" si="358"/>
        <v>11.454340786951882</v>
      </c>
      <c r="FO42" s="45">
        <f t="shared" si="359"/>
        <v>11.454340786951882</v>
      </c>
      <c r="FP42" s="45">
        <f t="shared" si="360"/>
        <v>11.454340786951882</v>
      </c>
      <c r="FQ42" s="45">
        <f t="shared" si="361"/>
        <v>11.454340786951882</v>
      </c>
      <c r="FR42" s="45">
        <f t="shared" si="362"/>
        <v>11.454340786951882</v>
      </c>
      <c r="FS42" s="45">
        <f t="shared" si="363"/>
        <v>11.454340786951882</v>
      </c>
      <c r="FT42" s="45"/>
      <c r="FU42" s="45">
        <f t="shared" si="453"/>
        <v>8518.0834382984558</v>
      </c>
      <c r="FV42" s="45">
        <f t="shared" ref="FV42:FV49" si="455">300*ER42*AS42</f>
        <v>10304.490408225574</v>
      </c>
      <c r="FW42" s="45">
        <f t="shared" ref="FW42:FW49" si="456">300*ES42*AT42</f>
        <v>12427.623027767568</v>
      </c>
      <c r="FX42" s="45">
        <f t="shared" ref="FX42:FX49" si="457">300*ET42*AU42</f>
        <v>14937.118956942668</v>
      </c>
      <c r="FY42" s="45">
        <f t="shared" si="368"/>
        <v>17884.91034331487</v>
      </c>
      <c r="FZ42" s="45">
        <f t="shared" si="369"/>
        <v>21323.312808905037</v>
      </c>
      <c r="GA42" s="45">
        <f t="shared" si="370"/>
        <v>25302.288080268987</v>
      </c>
      <c r="GB42" s="45">
        <f t="shared" si="371"/>
        <v>29865.768324967205</v>
      </c>
      <c r="GC42" s="45">
        <f t="shared" si="372"/>
        <v>35046.998230567486</v>
      </c>
      <c r="GD42" s="45">
        <f t="shared" si="373"/>
        <v>40862.969427437609</v>
      </c>
      <c r="GE42" s="45">
        <f t="shared" si="374"/>
        <v>47308.20048606379</v>
      </c>
      <c r="GF42" s="45">
        <f t="shared" si="375"/>
        <v>54348.354968994237</v>
      </c>
      <c r="GG42" s="45">
        <f t="shared" si="376"/>
        <v>61914.473576818666</v>
      </c>
      <c r="GH42" s="45">
        <f t="shared" si="377"/>
        <v>69898.882237072539</v>
      </c>
      <c r="GI42" s="45">
        <f t="shared" si="378"/>
        <v>78154.051597983766</v>
      </c>
      <c r="GJ42" s="45">
        <f t="shared" si="379"/>
        <v>86495.719138230997</v>
      </c>
      <c r="GK42" s="45">
        <f t="shared" si="380"/>
        <v>94711.322347546331</v>
      </c>
      <c r="GL42" s="45">
        <f t="shared" si="381"/>
        <v>101291.29744136328</v>
      </c>
      <c r="GM42" s="45">
        <f t="shared" si="382"/>
        <v>105960.28367700636</v>
      </c>
      <c r="GN42" s="45">
        <f t="shared" si="383"/>
        <v>109342.74830144795</v>
      </c>
      <c r="GO42" s="45">
        <f t="shared" si="384"/>
        <v>111843.03570221951</v>
      </c>
      <c r="GP42" s="45">
        <f t="shared" si="385"/>
        <v>113723.14552728932</v>
      </c>
      <c r="GQ42" s="45">
        <f t="shared" si="386"/>
        <v>115157.33483048494</v>
      </c>
      <c r="GR42" s="45">
        <f t="shared" si="387"/>
        <v>116264.47719562217</v>
      </c>
      <c r="GS42" s="45">
        <f t="shared" si="388"/>
        <v>117127.6019287816</v>
      </c>
      <c r="GT42" s="45">
        <f t="shared" si="389"/>
        <v>117805.96188401856</v>
      </c>
      <c r="GU42" s="45">
        <f t="shared" si="390"/>
        <v>118342.66443025715</v>
      </c>
      <c r="GV42" s="45">
        <f t="shared" si="391"/>
        <v>118769.61031397324</v>
      </c>
      <c r="GW42" s="45">
        <f t="shared" si="392"/>
        <v>119110.76257657437</v>
      </c>
    </row>
    <row r="43" spans="1:205" x14ac:dyDescent="0.25">
      <c r="A43" s="24">
        <v>39</v>
      </c>
      <c r="C43" s="3"/>
      <c r="D43" s="45" t="s">
        <v>14</v>
      </c>
      <c r="E43" s="45">
        <v>55</v>
      </c>
      <c r="F43" s="45">
        <v>8.2900000000000001E-2</v>
      </c>
      <c r="G43" s="45">
        <v>3.2</v>
      </c>
      <c r="H43" s="45"/>
      <c r="I43" s="45"/>
      <c r="J43" s="45">
        <v>0.75</v>
      </c>
      <c r="K43" s="45">
        <v>31</v>
      </c>
      <c r="L43" s="45">
        <f>IF('Graph-Settings'!$I$6='Graph-Settings'!$C$46, K43, 'Graph-Settings'!$I$6)</f>
        <v>31</v>
      </c>
      <c r="M43" s="45">
        <f t="shared" si="393"/>
        <v>1</v>
      </c>
      <c r="N43" s="45">
        <f t="shared" si="394"/>
        <v>1.6831576057147284</v>
      </c>
      <c r="O43" s="45">
        <f t="shared" si="394"/>
        <v>2.3212844262561245</v>
      </c>
      <c r="P43" s="45">
        <f t="shared" si="394"/>
        <v>3.1694958029815954</v>
      </c>
      <c r="Q43" s="45">
        <f t="shared" si="278"/>
        <v>4.280022533212362</v>
      </c>
      <c r="R43" s="45">
        <f t="shared" si="278"/>
        <v>5.7095566593542291</v>
      </c>
      <c r="S43" s="45">
        <f t="shared" si="278"/>
        <v>7.5152075666366347</v>
      </c>
      <c r="T43" s="45">
        <f t="shared" si="278"/>
        <v>9.748247420368525</v>
      </c>
      <c r="U43" s="45">
        <f t="shared" si="278"/>
        <v>12.445650560901599</v>
      </c>
      <c r="V43" s="45">
        <f t="shared" si="278"/>
        <v>15.620018686207503</v>
      </c>
      <c r="W43" s="45">
        <f t="shared" si="278"/>
        <v>19.249280387831416</v>
      </c>
      <c r="X43" s="45">
        <f t="shared" si="278"/>
        <v>23.268396089591441</v>
      </c>
      <c r="Y43" s="45">
        <f t="shared" si="278"/>
        <v>27.565872975839628</v>
      </c>
      <c r="Z43" s="45">
        <f t="shared" si="278"/>
        <v>31.987784548494197</v>
      </c>
      <c r="AA43" s="45">
        <f t="shared" si="278"/>
        <v>36.35084270664666</v>
      </c>
      <c r="AB43" s="45">
        <f t="shared" si="278"/>
        <v>40.463845156240261</v>
      </c>
      <c r="AC43" s="45">
        <f t="shared" si="278"/>
        <v>44.154011252856677</v>
      </c>
      <c r="AD43" s="45">
        <f t="shared" si="278"/>
        <v>47.292357087001044</v>
      </c>
      <c r="AE43" s="45">
        <f t="shared" si="278"/>
        <v>49.43355194287831</v>
      </c>
      <c r="AF43" s="45">
        <f t="shared" si="278"/>
        <v>50.746782014855299</v>
      </c>
      <c r="AG43" s="45">
        <f t="shared" si="278"/>
        <v>51.589908374726107</v>
      </c>
      <c r="AH43" s="45">
        <f t="shared" si="278"/>
        <v>52.154291320807175</v>
      </c>
      <c r="AI43" s="45">
        <f t="shared" si="278"/>
        <v>52.545607864081198</v>
      </c>
      <c r="AJ43" s="45">
        <f t="shared" si="278"/>
        <v>52.824976304288526</v>
      </c>
      <c r="AK43" s="45">
        <f t="shared" si="278"/>
        <v>53.029292041637639</v>
      </c>
      <c r="AL43" s="45">
        <f t="shared" si="278"/>
        <v>53.181709221511177</v>
      </c>
      <c r="AM43" s="45">
        <f t="shared" si="278"/>
        <v>53.297272748656582</v>
      </c>
      <c r="AN43" s="45">
        <f t="shared" si="278"/>
        <v>53.386066054377245</v>
      </c>
      <c r="AO43" s="45">
        <f t="shared" si="278"/>
        <v>53.455035692034848</v>
      </c>
      <c r="AP43" s="45">
        <f t="shared" si="278"/>
        <v>53.509084902260177</v>
      </c>
      <c r="AR43" s="60">
        <f t="shared" si="426"/>
        <v>1.6831576057147284</v>
      </c>
      <c r="AS43" s="60">
        <f t="shared" si="427"/>
        <v>2.3212844262561245</v>
      </c>
      <c r="AT43" s="60">
        <f t="shared" si="427"/>
        <v>3.1694958029815954</v>
      </c>
      <c r="AU43" s="60">
        <f t="shared" si="427"/>
        <v>4.280022533212362</v>
      </c>
      <c r="AV43" s="60">
        <f t="shared" si="427"/>
        <v>5.7095566593542291</v>
      </c>
      <c r="AW43" s="60">
        <f t="shared" si="427"/>
        <v>7.5152075666366347</v>
      </c>
      <c r="AX43" s="60">
        <f t="shared" si="428"/>
        <v>9.748247420368525</v>
      </c>
      <c r="AY43" s="60">
        <f t="shared" si="429"/>
        <v>12.445650560901599</v>
      </c>
      <c r="AZ43" s="60">
        <f t="shared" si="430"/>
        <v>15.620018686207503</v>
      </c>
      <c r="BA43" s="60">
        <f t="shared" si="431"/>
        <v>19.249280387831416</v>
      </c>
      <c r="BB43" s="60">
        <f t="shared" si="432"/>
        <v>23.268396089591441</v>
      </c>
      <c r="BC43" s="60">
        <f t="shared" si="433"/>
        <v>27.565872975839628</v>
      </c>
      <c r="BD43" s="60">
        <f t="shared" si="434"/>
        <v>31.987784548494197</v>
      </c>
      <c r="BE43" s="60">
        <f t="shared" si="435"/>
        <v>36.35084270664666</v>
      </c>
      <c r="BF43" s="60">
        <f t="shared" si="436"/>
        <v>40.463845156240261</v>
      </c>
      <c r="BG43" s="60">
        <f t="shared" si="437"/>
        <v>44.154011252856677</v>
      </c>
      <c r="BH43" s="60">
        <f t="shared" si="438"/>
        <v>47.292357087001044</v>
      </c>
      <c r="BI43" s="60">
        <f t="shared" si="439"/>
        <v>49.43355194287831</v>
      </c>
      <c r="BJ43" s="60">
        <f t="shared" si="440"/>
        <v>50.746782014855299</v>
      </c>
      <c r="BK43" s="60">
        <f t="shared" si="441"/>
        <v>51.589908374726107</v>
      </c>
      <c r="BL43" s="60">
        <f t="shared" si="442"/>
        <v>52.154291320807175</v>
      </c>
      <c r="BM43" s="60">
        <f t="shared" si="443"/>
        <v>52.545607864081198</v>
      </c>
      <c r="BN43" s="60">
        <f t="shared" si="444"/>
        <v>52.824976304288526</v>
      </c>
      <c r="BO43" s="60">
        <f t="shared" si="445"/>
        <v>53.029292041637639</v>
      </c>
      <c r="BP43" s="60">
        <f t="shared" si="446"/>
        <v>53.181709221511177</v>
      </c>
      <c r="BQ43" s="60">
        <f t="shared" si="447"/>
        <v>53.297272748656582</v>
      </c>
      <c r="BR43" s="60">
        <f t="shared" si="448"/>
        <v>53.386066054377245</v>
      </c>
      <c r="BS43" s="60">
        <f t="shared" si="449"/>
        <v>53.455035692034848</v>
      </c>
      <c r="BT43" s="60">
        <f t="shared" si="450"/>
        <v>53.509084902260177</v>
      </c>
      <c r="BW43" s="60" t="s">
        <v>14</v>
      </c>
      <c r="BX43" s="45"/>
      <c r="BY43" s="45">
        <f>12*(1-EXP(-0.0166*L43))</f>
        <v>4.8271242880499239</v>
      </c>
      <c r="BZ43" s="45">
        <f>20*(1-EXP(-0.021*L43))</f>
        <v>9.5695201615968486</v>
      </c>
      <c r="CA43" s="45">
        <f t="shared" si="454"/>
        <v>14.396644449646772</v>
      </c>
      <c r="CB43" s="45"/>
      <c r="CC43" s="45"/>
      <c r="CD43" s="45"/>
      <c r="CE43" s="45"/>
      <c r="CF43" s="45"/>
      <c r="CG43" s="45"/>
      <c r="CI43" s="60"/>
      <c r="CJ43" s="45"/>
      <c r="CK43" s="45"/>
      <c r="CL43" s="45"/>
      <c r="CM43" s="45"/>
      <c r="CN43" s="45"/>
      <c r="CO43" s="45"/>
      <c r="CP43" s="45"/>
      <c r="CQ43" s="45"/>
      <c r="CR43" s="45"/>
      <c r="CS43" s="45"/>
      <c r="CT43" s="45"/>
      <c r="CU43" s="45"/>
      <c r="CV43" s="45"/>
      <c r="CW43" s="45"/>
      <c r="CX43" s="45"/>
      <c r="CY43" s="45"/>
      <c r="CZ43" s="45"/>
      <c r="DA43" s="45"/>
      <c r="DB43" s="45"/>
      <c r="DC43" s="45"/>
      <c r="DD43" s="45"/>
      <c r="DE43" s="45"/>
      <c r="DF43" s="45"/>
      <c r="DG43" s="45"/>
      <c r="DH43" s="45"/>
      <c r="DI43" s="45"/>
      <c r="DJ43" s="45"/>
      <c r="DK43" s="45"/>
      <c r="DL43" s="45"/>
      <c r="DM43" s="45">
        <f t="shared" si="306"/>
        <v>0</v>
      </c>
      <c r="DN43" s="45">
        <f t="shared" si="307"/>
        <v>0</v>
      </c>
      <c r="DO43" s="45">
        <f t="shared" si="308"/>
        <v>0</v>
      </c>
      <c r="DP43" s="45">
        <f t="shared" si="309"/>
        <v>0</v>
      </c>
      <c r="DQ43" s="45">
        <f t="shared" si="310"/>
        <v>0</v>
      </c>
      <c r="DR43" s="45">
        <f t="shared" si="311"/>
        <v>0</v>
      </c>
      <c r="DS43" s="45">
        <f t="shared" si="312"/>
        <v>0</v>
      </c>
      <c r="DT43" s="45">
        <f t="shared" si="313"/>
        <v>0</v>
      </c>
      <c r="DU43" s="45">
        <f t="shared" si="314"/>
        <v>0</v>
      </c>
      <c r="DV43" s="45">
        <f t="shared" si="315"/>
        <v>0</v>
      </c>
      <c r="DW43" s="45">
        <f t="shared" si="316"/>
        <v>0</v>
      </c>
      <c r="DX43" s="45">
        <f t="shared" si="317"/>
        <v>0</v>
      </c>
      <c r="DY43" s="45">
        <f t="shared" si="318"/>
        <v>0</v>
      </c>
      <c r="DZ43" s="45">
        <f t="shared" si="319"/>
        <v>0</v>
      </c>
      <c r="EA43" s="45">
        <f t="shared" si="320"/>
        <v>0</v>
      </c>
      <c r="EB43" s="45">
        <f t="shared" si="321"/>
        <v>0</v>
      </c>
      <c r="EC43" s="45">
        <f t="shared" si="322"/>
        <v>0</v>
      </c>
      <c r="ED43" s="45">
        <f t="shared" si="323"/>
        <v>0</v>
      </c>
      <c r="EE43" s="45">
        <f t="shared" si="324"/>
        <v>0</v>
      </c>
      <c r="EF43" s="45">
        <f t="shared" si="325"/>
        <v>0</v>
      </c>
      <c r="EG43" s="45">
        <f t="shared" si="326"/>
        <v>0</v>
      </c>
      <c r="EH43" s="45">
        <f t="shared" si="327"/>
        <v>0</v>
      </c>
      <c r="EI43" s="45">
        <f t="shared" si="328"/>
        <v>0</v>
      </c>
      <c r="EJ43" s="45">
        <f t="shared" si="329"/>
        <v>0</v>
      </c>
      <c r="EK43" s="45">
        <f t="shared" si="330"/>
        <v>0</v>
      </c>
      <c r="EL43" s="45">
        <f t="shared" si="331"/>
        <v>0</v>
      </c>
      <c r="EM43" s="45">
        <f t="shared" si="332"/>
        <v>0</v>
      </c>
      <c r="EN43" s="45">
        <f t="shared" si="333"/>
        <v>0</v>
      </c>
      <c r="EO43" s="45">
        <f t="shared" si="334"/>
        <v>0</v>
      </c>
      <c r="EP43" s="45"/>
      <c r="EQ43" s="45">
        <f t="shared" si="335"/>
        <v>14.396644449646772</v>
      </c>
      <c r="ER43" s="45">
        <f t="shared" si="336"/>
        <v>14.396644449646772</v>
      </c>
      <c r="ES43" s="45">
        <f t="shared" si="337"/>
        <v>14.396644449646772</v>
      </c>
      <c r="ET43" s="45">
        <f t="shared" si="338"/>
        <v>14.396644449646772</v>
      </c>
      <c r="EU43" s="45">
        <f t="shared" si="339"/>
        <v>14.396644449646772</v>
      </c>
      <c r="EV43" s="45">
        <f t="shared" si="340"/>
        <v>14.396644449646772</v>
      </c>
      <c r="EW43" s="45">
        <f t="shared" si="341"/>
        <v>14.396644449646772</v>
      </c>
      <c r="EX43" s="45">
        <f t="shared" si="342"/>
        <v>14.396644449646772</v>
      </c>
      <c r="EY43" s="45">
        <f t="shared" si="343"/>
        <v>14.396644449646772</v>
      </c>
      <c r="EZ43" s="45">
        <f t="shared" si="344"/>
        <v>14.396644449646772</v>
      </c>
      <c r="FA43" s="45">
        <f t="shared" si="345"/>
        <v>14.396644449646772</v>
      </c>
      <c r="FB43" s="45">
        <f t="shared" si="346"/>
        <v>14.396644449646772</v>
      </c>
      <c r="FC43" s="45">
        <f t="shared" si="347"/>
        <v>14.396644449646772</v>
      </c>
      <c r="FD43" s="45">
        <f t="shared" si="348"/>
        <v>14.396644449646772</v>
      </c>
      <c r="FE43" s="45">
        <f t="shared" si="349"/>
        <v>14.396644449646772</v>
      </c>
      <c r="FF43" s="45">
        <f t="shared" si="350"/>
        <v>14.396644449646772</v>
      </c>
      <c r="FG43" s="45">
        <f t="shared" si="351"/>
        <v>14.396644449646772</v>
      </c>
      <c r="FH43" s="45">
        <f t="shared" si="352"/>
        <v>14.396644449646772</v>
      </c>
      <c r="FI43" s="45">
        <f t="shared" si="353"/>
        <v>14.396644449646772</v>
      </c>
      <c r="FJ43" s="45">
        <f t="shared" si="354"/>
        <v>14.396644449646772</v>
      </c>
      <c r="FK43" s="45">
        <f t="shared" si="355"/>
        <v>14.396644449646772</v>
      </c>
      <c r="FL43" s="45">
        <f t="shared" si="356"/>
        <v>14.396644449646772</v>
      </c>
      <c r="FM43" s="45">
        <f t="shared" si="357"/>
        <v>14.396644449646772</v>
      </c>
      <c r="FN43" s="45">
        <f t="shared" si="358"/>
        <v>14.396644449646772</v>
      </c>
      <c r="FO43" s="45">
        <f t="shared" si="359"/>
        <v>14.396644449646772</v>
      </c>
      <c r="FP43" s="45">
        <f t="shared" si="360"/>
        <v>14.396644449646772</v>
      </c>
      <c r="FQ43" s="45">
        <f t="shared" si="361"/>
        <v>14.396644449646772</v>
      </c>
      <c r="FR43" s="45">
        <f t="shared" si="362"/>
        <v>14.396644449646772</v>
      </c>
      <c r="FS43" s="45">
        <f t="shared" si="363"/>
        <v>14.396644449646772</v>
      </c>
      <c r="FT43" s="45"/>
      <c r="FU43" s="45">
        <f t="shared" si="453"/>
        <v>7269.5464806581076</v>
      </c>
      <c r="FV43" s="45">
        <f t="shared" si="455"/>
        <v>10025.611965393517</v>
      </c>
      <c r="FW43" s="45">
        <f t="shared" si="456"/>
        <v>13689.031248052117</v>
      </c>
      <c r="FX43" s="45">
        <f t="shared" si="457"/>
        <v>18485.388794140457</v>
      </c>
      <c r="FY43" s="45">
        <f t="shared" si="368"/>
        <v>24659.537156950748</v>
      </c>
      <c r="FZ43" s="45">
        <f t="shared" si="369"/>
        <v>32458.131390648818</v>
      </c>
      <c r="GA43" s="45">
        <f t="shared" si="370"/>
        <v>42102.615635469592</v>
      </c>
      <c r="GB43" s="45">
        <f t="shared" si="371"/>
        <v>53752.681820954167</v>
      </c>
      <c r="GC43" s="45">
        <f t="shared" si="372"/>
        <v>67462.756596650433</v>
      </c>
      <c r="GD43" s="45">
        <f t="shared" si="373"/>
        <v>83137.513696550275</v>
      </c>
      <c r="GE43" s="45">
        <f t="shared" si="374"/>
        <v>100496.04762461978</v>
      </c>
      <c r="GF43" s="45">
        <f t="shared" si="375"/>
        <v>119056.82165318685</v>
      </c>
      <c r="GG43" s="45">
        <f t="shared" si="376"/>
        <v>138155.02826297272</v>
      </c>
      <c r="GH43" s="45">
        <f t="shared" si="377"/>
        <v>156999.04736778824</v>
      </c>
      <c r="GI43" s="45">
        <f t="shared" si="378"/>
        <v>174763.07753398581</v>
      </c>
      <c r="GJ43" s="45">
        <f t="shared" si="379"/>
        <v>190700.88030992405</v>
      </c>
      <c r="GK43" s="45">
        <f t="shared" si="380"/>
        <v>204255.375050186</v>
      </c>
      <c r="GL43" s="45">
        <f t="shared" si="381"/>
        <v>213503.18136142931</v>
      </c>
      <c r="GM43" s="45">
        <f t="shared" si="382"/>
        <v>219175.01328948032</v>
      </c>
      <c r="GN43" s="45">
        <f t="shared" si="383"/>
        <v>222816.47041823581</v>
      </c>
      <c r="GO43" s="45">
        <f t="shared" si="384"/>
        <v>225254.0366006878</v>
      </c>
      <c r="GP43" s="45">
        <f t="shared" si="385"/>
        <v>226944.13014292208</v>
      </c>
      <c r="GQ43" s="45">
        <f t="shared" si="386"/>
        <v>228150.72057415728</v>
      </c>
      <c r="GR43" s="45">
        <f t="shared" si="387"/>
        <v>229033.15888198206</v>
      </c>
      <c r="GS43" s="45">
        <f t="shared" si="388"/>
        <v>229691.44766597921</v>
      </c>
      <c r="GT43" s="45">
        <f t="shared" si="389"/>
        <v>230190.56576947705</v>
      </c>
      <c r="GU43" s="45">
        <f t="shared" si="390"/>
        <v>230574.06346506783</v>
      </c>
      <c r="GV43" s="45">
        <f t="shared" si="391"/>
        <v>230871.94287042104</v>
      </c>
      <c r="GW43" s="45">
        <f t="shared" si="392"/>
        <v>231105.38104914053</v>
      </c>
    </row>
    <row r="44" spans="1:205" x14ac:dyDescent="0.25">
      <c r="A44" s="24">
        <v>40</v>
      </c>
      <c r="C44" s="3"/>
      <c r="D44" s="46" t="s">
        <v>21</v>
      </c>
      <c r="E44" s="46">
        <v>190</v>
      </c>
      <c r="F44" s="46">
        <v>3.1E-2</v>
      </c>
      <c r="G44" s="46">
        <v>1.4</v>
      </c>
      <c r="H44" s="46">
        <f t="shared" ref="H44:H49" si="458">$C$6</f>
        <v>75</v>
      </c>
      <c r="I44" s="46">
        <f>IF(H44&lt;58.8, 0.005*(EXP(0.061*H44)-1), 0.176+0.02*(H44-58.8))</f>
        <v>0.5</v>
      </c>
      <c r="J44" s="46"/>
      <c r="K44" s="46"/>
      <c r="L44" s="46"/>
      <c r="M44" s="46"/>
      <c r="N44" s="46">
        <f>$I44*($E44*(1-EXP(-$F44*N$31))^$G44)</f>
        <v>6.1880286969973683</v>
      </c>
      <c r="O44" s="46">
        <f t="shared" ref="O44:AD45" si="459">$I44*($E44*(1-EXP(-$F44*O$31))^$G44)</f>
        <v>7.2787963871796135</v>
      </c>
      <c r="P44" s="46">
        <f t="shared" si="459"/>
        <v>8.5462491916849945</v>
      </c>
      <c r="Q44" s="46">
        <f t="shared" si="459"/>
        <v>10.013858498779392</v>
      </c>
      <c r="R44" s="46">
        <f t="shared" si="459"/>
        <v>11.706506347906871</v>
      </c>
      <c r="S44" s="46">
        <f t="shared" si="459"/>
        <v>13.649951501440116</v>
      </c>
      <c r="T44" s="46">
        <f t="shared" si="459"/>
        <v>15.870037661380678</v>
      </c>
      <c r="U44" s="46">
        <f t="shared" si="459"/>
        <v>18.391591147247194</v>
      </c>
      <c r="V44" s="46">
        <f t="shared" si="459"/>
        <v>21.236961199323382</v>
      </c>
      <c r="W44" s="46">
        <f t="shared" si="459"/>
        <v>24.42417196387883</v>
      </c>
      <c r="X44" s="46">
        <f t="shared" si="459"/>
        <v>27.964685208473448</v>
      </c>
      <c r="Y44" s="46">
        <f t="shared" si="459"/>
        <v>31.860820997920676</v>
      </c>
      <c r="Z44" s="46">
        <f t="shared" si="459"/>
        <v>36.102953011244942</v>
      </c>
      <c r="AA44" s="46">
        <f t="shared" si="459"/>
        <v>40.666686235483368</v>
      </c>
      <c r="AB44" s="46">
        <f t="shared" si="459"/>
        <v>45.510332602588981</v>
      </c>
      <c r="AC44" s="46">
        <f t="shared" si="459"/>
        <v>50.573111833745926</v>
      </c>
      <c r="AD44" s="46">
        <f t="shared" si="459"/>
        <v>55.774596677437295</v>
      </c>
      <c r="AE44" s="46">
        <f t="shared" ref="R44:AP45" si="460">$I44*($E44*(1-EXP(-$F44*AE$31))^$G44)</f>
        <v>60.139896453044869</v>
      </c>
      <c r="AF44" s="46">
        <f t="shared" si="460"/>
        <v>63.373809483518308</v>
      </c>
      <c r="AG44" s="46">
        <f t="shared" si="460"/>
        <v>65.802999776342133</v>
      </c>
      <c r="AH44" s="46">
        <f t="shared" si="460"/>
        <v>67.653414409341153</v>
      </c>
      <c r="AI44" s="46">
        <f t="shared" si="460"/>
        <v>69.0797738397346</v>
      </c>
      <c r="AJ44" s="46">
        <f t="shared" si="460"/>
        <v>70.190229309001566</v>
      </c>
      <c r="AK44" s="46">
        <f t="shared" si="460"/>
        <v>71.061901923248428</v>
      </c>
      <c r="AL44" s="46">
        <f t="shared" si="460"/>
        <v>71.75081204646618</v>
      </c>
      <c r="AM44" s="46">
        <f t="shared" si="460"/>
        <v>72.29833896968546</v>
      </c>
      <c r="AN44" s="46">
        <f t="shared" si="460"/>
        <v>72.735505297309217</v>
      </c>
      <c r="AO44" s="46">
        <f t="shared" si="460"/>
        <v>73.085874453380796</v>
      </c>
      <c r="AP44" s="46">
        <f t="shared" si="460"/>
        <v>73.367547882284612</v>
      </c>
      <c r="AR44" s="61">
        <f>$I44*($E44*(1-EXP(-$F44*AR$31))^$G44)</f>
        <v>6.1880286969973683</v>
      </c>
      <c r="AS44" s="61">
        <f t="shared" ref="AS44:BH45" si="461">$I44*($E44*(1-EXP(-$F44*AS$31))^$G44)</f>
        <v>7.2787963871796135</v>
      </c>
      <c r="AT44" s="61">
        <f t="shared" si="461"/>
        <v>8.5462491916849945</v>
      </c>
      <c r="AU44" s="61">
        <f t="shared" si="461"/>
        <v>10.013858498779392</v>
      </c>
      <c r="AV44" s="61">
        <f t="shared" si="461"/>
        <v>11.706506347906871</v>
      </c>
      <c r="AW44" s="61">
        <f t="shared" si="461"/>
        <v>13.649951501440116</v>
      </c>
      <c r="AX44" s="61">
        <f>$I44*($E44*(1-EXP(-$F44*AX$31))^$G44)</f>
        <v>15.870037661380678</v>
      </c>
      <c r="AY44" s="61">
        <f t="shared" si="461"/>
        <v>18.391591147247194</v>
      </c>
      <c r="AZ44" s="61">
        <f t="shared" si="461"/>
        <v>21.236961199323382</v>
      </c>
      <c r="BA44" s="61">
        <f t="shared" si="461"/>
        <v>24.42417196387883</v>
      </c>
      <c r="BB44" s="61">
        <f t="shared" si="461"/>
        <v>27.964685208473448</v>
      </c>
      <c r="BC44" s="61">
        <f t="shared" si="461"/>
        <v>31.860820997920676</v>
      </c>
      <c r="BD44" s="61">
        <f t="shared" si="461"/>
        <v>36.102953011244942</v>
      </c>
      <c r="BE44" s="61">
        <f t="shared" si="461"/>
        <v>40.666686235483368</v>
      </c>
      <c r="BF44" s="61">
        <f t="shared" si="461"/>
        <v>45.510332602588981</v>
      </c>
      <c r="BG44" s="61">
        <f t="shared" si="461"/>
        <v>50.573111833745926</v>
      </c>
      <c r="BH44" s="61">
        <f t="shared" si="461"/>
        <v>55.774596677437295</v>
      </c>
      <c r="BI44" s="61">
        <f t="shared" ref="BB44:BQ45" si="462">$I44*($E44*(1-EXP(-$F44*BI$31))^$G44)</f>
        <v>60.139896453044869</v>
      </c>
      <c r="BJ44" s="61">
        <f t="shared" si="462"/>
        <v>63.373809483518308</v>
      </c>
      <c r="BK44" s="61">
        <f t="shared" si="462"/>
        <v>65.802999776342133</v>
      </c>
      <c r="BL44" s="61">
        <f t="shared" si="462"/>
        <v>67.653414409341153</v>
      </c>
      <c r="BM44" s="61">
        <f t="shared" si="462"/>
        <v>69.0797738397346</v>
      </c>
      <c r="BN44" s="61">
        <f t="shared" si="462"/>
        <v>70.190229309001566</v>
      </c>
      <c r="BO44" s="61">
        <f t="shared" si="462"/>
        <v>71.061901923248428</v>
      </c>
      <c r="BP44" s="61">
        <f t="shared" si="462"/>
        <v>71.75081204646618</v>
      </c>
      <c r="BQ44" s="61">
        <f t="shared" si="462"/>
        <v>72.29833896968546</v>
      </c>
      <c r="BR44" s="61">
        <f t="shared" ref="BN44:BT45" si="463">$I44*($E44*(1-EXP(-$F44*BR$31))^$G44)</f>
        <v>72.735505297309217</v>
      </c>
      <c r="BS44" s="61">
        <f t="shared" si="463"/>
        <v>73.085874453380796</v>
      </c>
      <c r="BT44" s="61">
        <f t="shared" si="463"/>
        <v>73.367547882284612</v>
      </c>
      <c r="BW44" s="61" t="s">
        <v>21</v>
      </c>
      <c r="BX44" s="46"/>
      <c r="BY44" s="46"/>
      <c r="BZ44" s="46"/>
      <c r="CA44" s="46">
        <f>CE28/10</f>
        <v>0.35</v>
      </c>
      <c r="CB44" s="46"/>
      <c r="CC44" s="46"/>
      <c r="CD44" s="46"/>
      <c r="CE44" s="46"/>
      <c r="CF44" s="46"/>
      <c r="CG44" s="46"/>
      <c r="CI44" s="61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  <c r="DL44" s="46"/>
      <c r="DM44" s="46">
        <f t="shared" si="306"/>
        <v>0</v>
      </c>
      <c r="DN44" s="46">
        <f t="shared" si="307"/>
        <v>0</v>
      </c>
      <c r="DO44" s="46">
        <f t="shared" si="308"/>
        <v>0</v>
      </c>
      <c r="DP44" s="46">
        <f t="shared" si="309"/>
        <v>0</v>
      </c>
      <c r="DQ44" s="46">
        <f t="shared" si="310"/>
        <v>0</v>
      </c>
      <c r="DR44" s="46">
        <f t="shared" si="311"/>
        <v>0</v>
      </c>
      <c r="DS44" s="46">
        <f t="shared" si="312"/>
        <v>0</v>
      </c>
      <c r="DT44" s="46">
        <f t="shared" si="313"/>
        <v>0</v>
      </c>
      <c r="DU44" s="46">
        <f t="shared" si="314"/>
        <v>0</v>
      </c>
      <c r="DV44" s="46">
        <f t="shared" si="315"/>
        <v>0</v>
      </c>
      <c r="DW44" s="46">
        <f t="shared" si="316"/>
        <v>0</v>
      </c>
      <c r="DX44" s="46">
        <f t="shared" si="317"/>
        <v>0</v>
      </c>
      <c r="DY44" s="46">
        <f t="shared" si="318"/>
        <v>0</v>
      </c>
      <c r="DZ44" s="46">
        <f t="shared" si="319"/>
        <v>0</v>
      </c>
      <c r="EA44" s="46">
        <f t="shared" si="320"/>
        <v>0</v>
      </c>
      <c r="EB44" s="46">
        <f t="shared" si="321"/>
        <v>0</v>
      </c>
      <c r="EC44" s="46">
        <f t="shared" si="322"/>
        <v>0</v>
      </c>
      <c r="ED44" s="46">
        <f t="shared" si="323"/>
        <v>0</v>
      </c>
      <c r="EE44" s="46">
        <f t="shared" si="324"/>
        <v>0</v>
      </c>
      <c r="EF44" s="46">
        <f t="shared" si="325"/>
        <v>0</v>
      </c>
      <c r="EG44" s="46">
        <f t="shared" si="326"/>
        <v>0</v>
      </c>
      <c r="EH44" s="46">
        <f t="shared" si="327"/>
        <v>0</v>
      </c>
      <c r="EI44" s="46">
        <f t="shared" si="328"/>
        <v>0</v>
      </c>
      <c r="EJ44" s="46">
        <f t="shared" si="329"/>
        <v>0</v>
      </c>
      <c r="EK44" s="46">
        <f t="shared" si="330"/>
        <v>0</v>
      </c>
      <c r="EL44" s="46">
        <f t="shared" si="331"/>
        <v>0</v>
      </c>
      <c r="EM44" s="46">
        <f t="shared" si="332"/>
        <v>0</v>
      </c>
      <c r="EN44" s="46">
        <f t="shared" si="333"/>
        <v>0</v>
      </c>
      <c r="EO44" s="46">
        <f t="shared" si="334"/>
        <v>0</v>
      </c>
      <c r="EP44" s="46"/>
      <c r="EQ44" s="46">
        <f t="shared" si="335"/>
        <v>0.35</v>
      </c>
      <c r="ER44" s="46">
        <f t="shared" si="336"/>
        <v>0.35</v>
      </c>
      <c r="ES44" s="46">
        <f t="shared" si="337"/>
        <v>0.35</v>
      </c>
      <c r="ET44" s="46">
        <f t="shared" si="338"/>
        <v>0.35</v>
      </c>
      <c r="EU44" s="46">
        <f t="shared" si="339"/>
        <v>0.35</v>
      </c>
      <c r="EV44" s="46">
        <f t="shared" si="340"/>
        <v>0.35</v>
      </c>
      <c r="EW44" s="46">
        <f t="shared" si="341"/>
        <v>0.35</v>
      </c>
      <c r="EX44" s="46">
        <f t="shared" si="342"/>
        <v>0.35</v>
      </c>
      <c r="EY44" s="46">
        <f t="shared" si="343"/>
        <v>0.35</v>
      </c>
      <c r="EZ44" s="46">
        <f t="shared" si="344"/>
        <v>0.35</v>
      </c>
      <c r="FA44" s="46">
        <f t="shared" si="345"/>
        <v>0.35</v>
      </c>
      <c r="FB44" s="46">
        <f t="shared" si="346"/>
        <v>0.35</v>
      </c>
      <c r="FC44" s="46">
        <f t="shared" si="347"/>
        <v>0.35</v>
      </c>
      <c r="FD44" s="46">
        <f t="shared" si="348"/>
        <v>0.35</v>
      </c>
      <c r="FE44" s="46">
        <f t="shared" si="349"/>
        <v>0.35</v>
      </c>
      <c r="FF44" s="46">
        <f t="shared" si="350"/>
        <v>0.35</v>
      </c>
      <c r="FG44" s="46">
        <f t="shared" si="351"/>
        <v>0.35</v>
      </c>
      <c r="FH44" s="46">
        <f t="shared" si="352"/>
        <v>0.35</v>
      </c>
      <c r="FI44" s="46">
        <f t="shared" si="353"/>
        <v>0.35</v>
      </c>
      <c r="FJ44" s="46">
        <f t="shared" si="354"/>
        <v>0.35</v>
      </c>
      <c r="FK44" s="46">
        <f t="shared" si="355"/>
        <v>0.35</v>
      </c>
      <c r="FL44" s="46">
        <f t="shared" si="356"/>
        <v>0.35</v>
      </c>
      <c r="FM44" s="46">
        <f t="shared" si="357"/>
        <v>0.35</v>
      </c>
      <c r="FN44" s="46">
        <f t="shared" si="358"/>
        <v>0.35</v>
      </c>
      <c r="FO44" s="46">
        <f t="shared" si="359"/>
        <v>0.35</v>
      </c>
      <c r="FP44" s="46">
        <f t="shared" si="360"/>
        <v>0.35</v>
      </c>
      <c r="FQ44" s="46">
        <f t="shared" si="361"/>
        <v>0.35</v>
      </c>
      <c r="FR44" s="46">
        <f t="shared" si="362"/>
        <v>0.35</v>
      </c>
      <c r="FS44" s="46">
        <f t="shared" si="363"/>
        <v>0.35</v>
      </c>
      <c r="FT44" s="46"/>
      <c r="FU44" s="46">
        <f t="shared" si="453"/>
        <v>649.74301318472362</v>
      </c>
      <c r="FV44" s="46">
        <f t="shared" si="455"/>
        <v>764.27362065385944</v>
      </c>
      <c r="FW44" s="46">
        <f t="shared" si="456"/>
        <v>897.35616512692445</v>
      </c>
      <c r="FX44" s="46">
        <f t="shared" si="457"/>
        <v>1051.4551423718362</v>
      </c>
      <c r="FY44" s="46">
        <f t="shared" si="368"/>
        <v>1229.1831665302213</v>
      </c>
      <c r="FZ44" s="46">
        <f t="shared" si="369"/>
        <v>1433.2449076512121</v>
      </c>
      <c r="GA44" s="46">
        <f t="shared" si="370"/>
        <v>1666.3539544449711</v>
      </c>
      <c r="GB44" s="46">
        <f t="shared" si="371"/>
        <v>1931.1170704609553</v>
      </c>
      <c r="GC44" s="46">
        <f t="shared" si="372"/>
        <v>2229.8809259289551</v>
      </c>
      <c r="GD44" s="46">
        <f t="shared" si="373"/>
        <v>2564.5380562072774</v>
      </c>
      <c r="GE44" s="46">
        <f t="shared" si="374"/>
        <v>2936.2919468897121</v>
      </c>
      <c r="GF44" s="46">
        <f t="shared" si="375"/>
        <v>3345.386204781671</v>
      </c>
      <c r="GG44" s="46">
        <f t="shared" si="376"/>
        <v>3790.8100661807189</v>
      </c>
      <c r="GH44" s="46">
        <f t="shared" si="377"/>
        <v>4270.0020547257536</v>
      </c>
      <c r="GI44" s="46">
        <f t="shared" si="378"/>
        <v>4778.5849232718429</v>
      </c>
      <c r="GJ44" s="46">
        <f t="shared" si="379"/>
        <v>5310.1767425433227</v>
      </c>
      <c r="GK44" s="46">
        <f t="shared" si="380"/>
        <v>5856.332651130916</v>
      </c>
      <c r="GL44" s="46">
        <f t="shared" si="381"/>
        <v>6314.6891275697117</v>
      </c>
      <c r="GM44" s="46">
        <f t="shared" si="382"/>
        <v>6654.2499957694226</v>
      </c>
      <c r="GN44" s="46">
        <f t="shared" si="383"/>
        <v>6909.3149765159242</v>
      </c>
      <c r="GO44" s="46">
        <f t="shared" si="384"/>
        <v>7103.6085129808207</v>
      </c>
      <c r="GP44" s="46">
        <f t="shared" si="385"/>
        <v>7253.3762531721331</v>
      </c>
      <c r="GQ44" s="46">
        <f t="shared" si="386"/>
        <v>7369.9740774451648</v>
      </c>
      <c r="GR44" s="46">
        <f t="shared" si="387"/>
        <v>7461.4997019410848</v>
      </c>
      <c r="GS44" s="46">
        <f t="shared" si="388"/>
        <v>7533.8352648789487</v>
      </c>
      <c r="GT44" s="46">
        <f t="shared" si="389"/>
        <v>7591.3255918169734</v>
      </c>
      <c r="GU44" s="46">
        <f t="shared" si="390"/>
        <v>7637.2280562174674</v>
      </c>
      <c r="GV44" s="46">
        <f t="shared" si="391"/>
        <v>7674.0168176049838</v>
      </c>
      <c r="GW44" s="46">
        <f t="shared" si="392"/>
        <v>7703.5925276398839</v>
      </c>
    </row>
    <row r="45" spans="1:205" x14ac:dyDescent="0.25">
      <c r="C45" s="3"/>
      <c r="D45" s="46" t="s">
        <v>22</v>
      </c>
      <c r="E45" s="46">
        <v>250</v>
      </c>
      <c r="F45" s="46">
        <v>3.5000000000000003E-2</v>
      </c>
      <c r="G45" s="46">
        <v>1.7</v>
      </c>
      <c r="H45" s="46">
        <f t="shared" si="458"/>
        <v>75</v>
      </c>
      <c r="I45" s="46">
        <f>IF(H45&lt;58.8, 0.005*(EXP(0.061*H45)-1), 0.176+0.02*(H45-58.8))</f>
        <v>0.5</v>
      </c>
      <c r="J45" s="46"/>
      <c r="K45" s="46"/>
      <c r="L45" s="46"/>
      <c r="M45" s="46"/>
      <c r="N45" s="46">
        <f>$I45*($E45*(1-EXP(-$F45*N$31))^$G45)</f>
        <v>5.4834701098242675</v>
      </c>
      <c r="O45" s="46">
        <f t="shared" si="459"/>
        <v>6.6641970614985446</v>
      </c>
      <c r="P45" s="46">
        <f t="shared" si="459"/>
        <v>8.0791187840024907</v>
      </c>
      <c r="Q45" s="46">
        <f t="shared" si="459"/>
        <v>9.7672197618269365</v>
      </c>
      <c r="R45" s="46">
        <f t="shared" si="460"/>
        <v>11.77121063922457</v>
      </c>
      <c r="S45" s="46">
        <f t="shared" si="460"/>
        <v>14.136805688612514</v>
      </c>
      <c r="T45" s="46">
        <f t="shared" si="459"/>
        <v>16.911482183324004</v>
      </c>
      <c r="U45" s="46">
        <f t="shared" si="460"/>
        <v>20.14258802318497</v>
      </c>
      <c r="V45" s="46">
        <f t="shared" si="460"/>
        <v>23.874672151390364</v>
      </c>
      <c r="W45" s="46">
        <f t="shared" si="459"/>
        <v>28.145946171699887</v>
      </c>
      <c r="X45" s="46">
        <f t="shared" si="460"/>
        <v>32.98385654705001</v>
      </c>
      <c r="Y45" s="46">
        <f t="shared" si="460"/>
        <v>38.399866028102814</v>
      </c>
      <c r="Z45" s="46">
        <f t="shared" si="459"/>
        <v>44.383717880813386</v>
      </c>
      <c r="AA45" s="46">
        <f t="shared" si="460"/>
        <v>50.897684869522124</v>
      </c>
      <c r="AB45" s="46">
        <f t="shared" si="460"/>
        <v>57.871567511979961</v>
      </c>
      <c r="AC45" s="46">
        <f t="shared" si="459"/>
        <v>65.199458500890785</v>
      </c>
      <c r="AD45" s="46">
        <f t="shared" si="460"/>
        <v>72.739457984694198</v>
      </c>
      <c r="AE45" s="46">
        <f t="shared" si="460"/>
        <v>79.053665411700948</v>
      </c>
      <c r="AF45" s="46">
        <f t="shared" si="460"/>
        <v>83.711125137704187</v>
      </c>
      <c r="AG45" s="46">
        <f t="shared" si="460"/>
        <v>87.192496133281296</v>
      </c>
      <c r="AH45" s="46">
        <f t="shared" si="460"/>
        <v>89.831804923804697</v>
      </c>
      <c r="AI45" s="46">
        <f t="shared" si="460"/>
        <v>91.857503181463457</v>
      </c>
      <c r="AJ45" s="46">
        <f t="shared" si="460"/>
        <v>93.428609341844819</v>
      </c>
      <c r="AK45" s="46">
        <f t="shared" si="460"/>
        <v>94.657891107005995</v>
      </c>
      <c r="AL45" s="46">
        <f t="shared" si="460"/>
        <v>95.626775608896921</v>
      </c>
      <c r="AM45" s="46">
        <f t="shared" si="460"/>
        <v>96.395055758761416</v>
      </c>
      <c r="AN45" s="46">
        <f t="shared" si="460"/>
        <v>97.007311385278186</v>
      </c>
      <c r="AO45" s="46">
        <f t="shared" si="460"/>
        <v>97.497232644504209</v>
      </c>
      <c r="AP45" s="46">
        <f t="shared" si="460"/>
        <v>97.890583879171075</v>
      </c>
      <c r="AR45" s="61">
        <f>$I45*($E45*(1-EXP(-$F45*AR$31))^$G45)</f>
        <v>5.4834701098242675</v>
      </c>
      <c r="AS45" s="61">
        <f t="shared" si="461"/>
        <v>6.6641970614985446</v>
      </c>
      <c r="AT45" s="61">
        <f t="shared" si="461"/>
        <v>8.0791187840024907</v>
      </c>
      <c r="AU45" s="61">
        <f t="shared" si="461"/>
        <v>9.7672197618269365</v>
      </c>
      <c r="AV45" s="61">
        <f t="shared" si="461"/>
        <v>11.77121063922457</v>
      </c>
      <c r="AW45" s="61">
        <f t="shared" si="461"/>
        <v>14.136805688612514</v>
      </c>
      <c r="AX45" s="61">
        <f>$I45*($E45*(1-EXP(-$F45*AX$31))^$G45)</f>
        <v>16.911482183324004</v>
      </c>
      <c r="AY45" s="61">
        <f t="shared" si="461"/>
        <v>20.14258802318497</v>
      </c>
      <c r="AZ45" s="61">
        <f t="shared" si="461"/>
        <v>23.874672151390364</v>
      </c>
      <c r="BA45" s="61">
        <f t="shared" si="461"/>
        <v>28.145946171699887</v>
      </c>
      <c r="BB45" s="61">
        <f t="shared" si="462"/>
        <v>32.98385654705001</v>
      </c>
      <c r="BC45" s="61">
        <f t="shared" si="462"/>
        <v>38.399866028102814</v>
      </c>
      <c r="BD45" s="61">
        <f t="shared" si="462"/>
        <v>44.383717880813386</v>
      </c>
      <c r="BE45" s="61">
        <f t="shared" si="462"/>
        <v>50.897684869522124</v>
      </c>
      <c r="BF45" s="61">
        <f t="shared" si="462"/>
        <v>57.871567511979961</v>
      </c>
      <c r="BG45" s="61">
        <f t="shared" si="461"/>
        <v>65.199458500890785</v>
      </c>
      <c r="BH45" s="61">
        <f t="shared" si="462"/>
        <v>72.739457984694198</v>
      </c>
      <c r="BI45" s="61">
        <f t="shared" si="462"/>
        <v>79.053665411700948</v>
      </c>
      <c r="BJ45" s="61">
        <f t="shared" si="462"/>
        <v>83.711125137704187</v>
      </c>
      <c r="BK45" s="61">
        <f t="shared" si="462"/>
        <v>87.192496133281296</v>
      </c>
      <c r="BL45" s="61">
        <f t="shared" si="462"/>
        <v>89.831804923804697</v>
      </c>
      <c r="BM45" s="61">
        <f t="shared" si="462"/>
        <v>91.857503181463457</v>
      </c>
      <c r="BN45" s="61">
        <f t="shared" si="463"/>
        <v>93.428609341844819</v>
      </c>
      <c r="BO45" s="61">
        <f t="shared" si="463"/>
        <v>94.657891107005995</v>
      </c>
      <c r="BP45" s="61">
        <f t="shared" si="463"/>
        <v>95.626775608896921</v>
      </c>
      <c r="BQ45" s="61">
        <f t="shared" si="463"/>
        <v>96.395055758761416</v>
      </c>
      <c r="BR45" s="61">
        <f t="shared" si="463"/>
        <v>97.007311385278186</v>
      </c>
      <c r="BS45" s="61">
        <f t="shared" si="463"/>
        <v>97.497232644504209</v>
      </c>
      <c r="BT45" s="61">
        <f t="shared" si="463"/>
        <v>97.890583879171075</v>
      </c>
      <c r="BW45" s="61" t="s">
        <v>22</v>
      </c>
      <c r="BX45" s="46"/>
      <c r="BY45" s="46"/>
      <c r="BZ45" s="46"/>
      <c r="CA45" s="46">
        <f>CE28/10</f>
        <v>0.35</v>
      </c>
      <c r="CB45" s="46"/>
      <c r="CC45" s="46"/>
      <c r="CD45" s="46"/>
      <c r="CE45" s="46"/>
      <c r="CF45" s="46"/>
      <c r="CG45" s="46"/>
      <c r="CI45" s="61"/>
      <c r="CJ45" s="46"/>
      <c r="CK45" s="46"/>
      <c r="CL45" s="46"/>
      <c r="CM45" s="46"/>
      <c r="CN45" s="46"/>
      <c r="CO45" s="46"/>
      <c r="CP45" s="46"/>
      <c r="CQ45" s="46"/>
      <c r="CR45" s="46"/>
      <c r="CS45" s="46"/>
      <c r="CT45" s="46"/>
      <c r="CU45" s="46"/>
      <c r="CV45" s="46"/>
      <c r="CW45" s="46"/>
      <c r="CX45" s="46"/>
      <c r="CY45" s="46"/>
      <c r="CZ45" s="46"/>
      <c r="DA45" s="46"/>
      <c r="DB45" s="46"/>
      <c r="DC45" s="46"/>
      <c r="DD45" s="46"/>
      <c r="DE45" s="46"/>
      <c r="DF45" s="46"/>
      <c r="DG45" s="46"/>
      <c r="DH45" s="46"/>
      <c r="DI45" s="46"/>
      <c r="DJ45" s="46"/>
      <c r="DK45" s="46"/>
      <c r="DL45" s="46"/>
      <c r="DM45" s="46">
        <f t="shared" si="306"/>
        <v>0</v>
      </c>
      <c r="DN45" s="46">
        <f t="shared" si="307"/>
        <v>0</v>
      </c>
      <c r="DO45" s="46">
        <f t="shared" si="308"/>
        <v>0</v>
      </c>
      <c r="DP45" s="46">
        <f t="shared" si="309"/>
        <v>0</v>
      </c>
      <c r="DQ45" s="46">
        <f t="shared" si="310"/>
        <v>0</v>
      </c>
      <c r="DR45" s="46">
        <f t="shared" si="311"/>
        <v>0</v>
      </c>
      <c r="DS45" s="46">
        <f t="shared" si="312"/>
        <v>0</v>
      </c>
      <c r="DT45" s="46">
        <f t="shared" si="313"/>
        <v>0</v>
      </c>
      <c r="DU45" s="46">
        <f t="shared" si="314"/>
        <v>0</v>
      </c>
      <c r="DV45" s="46">
        <f t="shared" si="315"/>
        <v>0</v>
      </c>
      <c r="DW45" s="46">
        <f t="shared" si="316"/>
        <v>0</v>
      </c>
      <c r="DX45" s="46">
        <f t="shared" si="317"/>
        <v>0</v>
      </c>
      <c r="DY45" s="46">
        <f t="shared" si="318"/>
        <v>0</v>
      </c>
      <c r="DZ45" s="46">
        <f t="shared" si="319"/>
        <v>0</v>
      </c>
      <c r="EA45" s="46">
        <f t="shared" si="320"/>
        <v>0</v>
      </c>
      <c r="EB45" s="46">
        <f t="shared" si="321"/>
        <v>0</v>
      </c>
      <c r="EC45" s="46">
        <f t="shared" si="322"/>
        <v>0</v>
      </c>
      <c r="ED45" s="46">
        <f t="shared" si="323"/>
        <v>0</v>
      </c>
      <c r="EE45" s="46">
        <f t="shared" si="324"/>
        <v>0</v>
      </c>
      <c r="EF45" s="46">
        <f t="shared" si="325"/>
        <v>0</v>
      </c>
      <c r="EG45" s="46">
        <f t="shared" si="326"/>
        <v>0</v>
      </c>
      <c r="EH45" s="46">
        <f t="shared" si="327"/>
        <v>0</v>
      </c>
      <c r="EI45" s="46">
        <f t="shared" si="328"/>
        <v>0</v>
      </c>
      <c r="EJ45" s="46">
        <f t="shared" si="329"/>
        <v>0</v>
      </c>
      <c r="EK45" s="46">
        <f t="shared" si="330"/>
        <v>0</v>
      </c>
      <c r="EL45" s="46">
        <f t="shared" si="331"/>
        <v>0</v>
      </c>
      <c r="EM45" s="46">
        <f t="shared" si="332"/>
        <v>0</v>
      </c>
      <c r="EN45" s="46">
        <f t="shared" si="333"/>
        <v>0</v>
      </c>
      <c r="EO45" s="46">
        <f t="shared" si="334"/>
        <v>0</v>
      </c>
      <c r="EP45" s="46"/>
      <c r="EQ45" s="46">
        <f t="shared" si="335"/>
        <v>0.35</v>
      </c>
      <c r="ER45" s="46">
        <f t="shared" si="336"/>
        <v>0.35</v>
      </c>
      <c r="ES45" s="46">
        <f t="shared" si="337"/>
        <v>0.35</v>
      </c>
      <c r="ET45" s="46">
        <f t="shared" si="338"/>
        <v>0.35</v>
      </c>
      <c r="EU45" s="46">
        <f t="shared" si="339"/>
        <v>0.35</v>
      </c>
      <c r="EV45" s="46">
        <f t="shared" si="340"/>
        <v>0.35</v>
      </c>
      <c r="EW45" s="46">
        <f t="shared" si="341"/>
        <v>0.35</v>
      </c>
      <c r="EX45" s="46">
        <f t="shared" si="342"/>
        <v>0.35</v>
      </c>
      <c r="EY45" s="46">
        <f t="shared" si="343"/>
        <v>0.35</v>
      </c>
      <c r="EZ45" s="46">
        <f t="shared" si="344"/>
        <v>0.35</v>
      </c>
      <c r="FA45" s="46">
        <f t="shared" si="345"/>
        <v>0.35</v>
      </c>
      <c r="FB45" s="46">
        <f t="shared" si="346"/>
        <v>0.35</v>
      </c>
      <c r="FC45" s="46">
        <f t="shared" si="347"/>
        <v>0.35</v>
      </c>
      <c r="FD45" s="46">
        <f t="shared" si="348"/>
        <v>0.35</v>
      </c>
      <c r="FE45" s="46">
        <f t="shared" si="349"/>
        <v>0.35</v>
      </c>
      <c r="FF45" s="46">
        <f t="shared" si="350"/>
        <v>0.35</v>
      </c>
      <c r="FG45" s="46">
        <f t="shared" si="351"/>
        <v>0.35</v>
      </c>
      <c r="FH45" s="46">
        <f t="shared" si="352"/>
        <v>0.35</v>
      </c>
      <c r="FI45" s="46">
        <f t="shared" si="353"/>
        <v>0.35</v>
      </c>
      <c r="FJ45" s="46">
        <f t="shared" si="354"/>
        <v>0.35</v>
      </c>
      <c r="FK45" s="46">
        <f t="shared" si="355"/>
        <v>0.35</v>
      </c>
      <c r="FL45" s="46">
        <f t="shared" si="356"/>
        <v>0.35</v>
      </c>
      <c r="FM45" s="46">
        <f t="shared" si="357"/>
        <v>0.35</v>
      </c>
      <c r="FN45" s="46">
        <f t="shared" si="358"/>
        <v>0.35</v>
      </c>
      <c r="FO45" s="46">
        <f t="shared" si="359"/>
        <v>0.35</v>
      </c>
      <c r="FP45" s="46">
        <f t="shared" si="360"/>
        <v>0.35</v>
      </c>
      <c r="FQ45" s="46">
        <f t="shared" si="361"/>
        <v>0.35</v>
      </c>
      <c r="FR45" s="46">
        <f t="shared" si="362"/>
        <v>0.35</v>
      </c>
      <c r="FS45" s="46">
        <f t="shared" si="363"/>
        <v>0.35</v>
      </c>
      <c r="FT45" s="46"/>
      <c r="FU45" s="46">
        <f t="shared" si="453"/>
        <v>575.76436153154805</v>
      </c>
      <c r="FV45" s="46">
        <f t="shared" si="455"/>
        <v>699.74069145734722</v>
      </c>
      <c r="FW45" s="46">
        <f t="shared" si="456"/>
        <v>848.30747232026158</v>
      </c>
      <c r="FX45" s="46">
        <f t="shared" si="457"/>
        <v>1025.5580749918283</v>
      </c>
      <c r="FY45" s="46">
        <f t="shared" si="368"/>
        <v>1235.9771171185798</v>
      </c>
      <c r="FZ45" s="46">
        <f t="shared" si="369"/>
        <v>1484.364597304314</v>
      </c>
      <c r="GA45" s="46">
        <f t="shared" si="370"/>
        <v>1775.7056292490204</v>
      </c>
      <c r="GB45" s="46">
        <f t="shared" si="371"/>
        <v>2114.9717424344217</v>
      </c>
      <c r="GC45" s="46">
        <f t="shared" si="372"/>
        <v>2506.840575895988</v>
      </c>
      <c r="GD45" s="46">
        <f t="shared" si="373"/>
        <v>2955.3243480284882</v>
      </c>
      <c r="GE45" s="46">
        <f t="shared" si="374"/>
        <v>3463.3049374402513</v>
      </c>
      <c r="GF45" s="46">
        <f t="shared" si="375"/>
        <v>4031.9859329507954</v>
      </c>
      <c r="GG45" s="46">
        <f t="shared" si="376"/>
        <v>4660.2903774854058</v>
      </c>
      <c r="GH45" s="46">
        <f t="shared" si="377"/>
        <v>5344.2569112998226</v>
      </c>
      <c r="GI45" s="46">
        <f t="shared" si="378"/>
        <v>6076.5145887578956</v>
      </c>
      <c r="GJ45" s="46">
        <f t="shared" si="379"/>
        <v>6845.9431425935327</v>
      </c>
      <c r="GK45" s="46">
        <f t="shared" si="380"/>
        <v>7637.6430883928906</v>
      </c>
      <c r="GL45" s="46">
        <f t="shared" si="381"/>
        <v>8300.6348682285989</v>
      </c>
      <c r="GM45" s="46">
        <f t="shared" si="382"/>
        <v>8789.6681394589395</v>
      </c>
      <c r="GN45" s="46">
        <f t="shared" si="383"/>
        <v>9155.2120939945362</v>
      </c>
      <c r="GO45" s="46">
        <f t="shared" si="384"/>
        <v>9432.3395169994928</v>
      </c>
      <c r="GP45" s="46">
        <f t="shared" si="385"/>
        <v>9645.0378340536627</v>
      </c>
      <c r="GQ45" s="46">
        <f t="shared" si="386"/>
        <v>9810.0039808937054</v>
      </c>
      <c r="GR45" s="46">
        <f t="shared" si="387"/>
        <v>9939.0785662356302</v>
      </c>
      <c r="GS45" s="46">
        <f t="shared" si="388"/>
        <v>10040.811438934177</v>
      </c>
      <c r="GT45" s="46">
        <f t="shared" si="389"/>
        <v>10121.480854669948</v>
      </c>
      <c r="GU45" s="46">
        <f t="shared" si="390"/>
        <v>10185.767695454209</v>
      </c>
      <c r="GV45" s="46">
        <f t="shared" si="391"/>
        <v>10237.209427672942</v>
      </c>
      <c r="GW45" s="46">
        <f t="shared" si="392"/>
        <v>10278.511307312963</v>
      </c>
    </row>
    <row r="46" spans="1:205" x14ac:dyDescent="0.25">
      <c r="C46" s="1"/>
      <c r="D46" s="47" t="s">
        <v>56</v>
      </c>
      <c r="E46" s="47"/>
      <c r="F46" s="47"/>
      <c r="G46" s="47"/>
      <c r="H46" s="47">
        <f t="shared" si="458"/>
        <v>75</v>
      </c>
      <c r="I46" s="47"/>
      <c r="J46" s="47">
        <v>0.8</v>
      </c>
      <c r="K46" s="47">
        <v>50</v>
      </c>
      <c r="L46" s="47">
        <f>IF('Graph-Settings'!$I$6='Graph-Settings'!$C$46, K46, 'Graph-Settings'!$I$6)</f>
        <v>50</v>
      </c>
      <c r="M46" s="47">
        <f t="shared" ref="M46:M51" si="464">EXP(50*LN($J46)*(1/$L46-1/$K46))</f>
        <v>1</v>
      </c>
      <c r="N46" s="47">
        <f>($H46/100*N$33)+((100-$H46)/100*N$39)</f>
        <v>4.0895045457304828</v>
      </c>
      <c r="O46" s="47">
        <f t="shared" ref="O46:AP46" si="465">($H46/100*O$33)+((100-$H46)/100*O$39)</f>
        <v>4.8765666055828207</v>
      </c>
      <c r="P46" s="47">
        <f t="shared" si="465"/>
        <v>5.8048538175463165</v>
      </c>
      <c r="Q46" s="47">
        <f t="shared" si="465"/>
        <v>6.8961284696538998</v>
      </c>
      <c r="R46" s="47">
        <f t="shared" si="465"/>
        <v>8.1742603359850445</v>
      </c>
      <c r="S46" s="47">
        <f t="shared" si="465"/>
        <v>9.6649740258527608</v>
      </c>
      <c r="T46" s="47">
        <f t="shared" si="465"/>
        <v>11.395385242284632</v>
      </c>
      <c r="U46" s="47">
        <f t="shared" si="465"/>
        <v>13.393265487207348</v>
      </c>
      <c r="V46" s="47">
        <f t="shared" si="465"/>
        <v>15.685971688343308</v>
      </c>
      <c r="W46" s="47">
        <f t="shared" si="465"/>
        <v>18.298981124996018</v>
      </c>
      <c r="X46" s="47">
        <f t="shared" si="465"/>
        <v>21.253987022198768</v>
      </c>
      <c r="Y46" s="47">
        <f t="shared" si="465"/>
        <v>24.566541184457478</v>
      </c>
      <c r="Z46" s="47">
        <f t="shared" si="465"/>
        <v>28.24328215344913</v>
      </c>
      <c r="AA46" s="47">
        <f t="shared" si="465"/>
        <v>32.278864633621424</v>
      </c>
      <c r="AB46" s="47">
        <f t="shared" si="465"/>
        <v>36.652809220271941</v>
      </c>
      <c r="AC46" s="47">
        <f t="shared" si="465"/>
        <v>41.326615553292349</v>
      </c>
      <c r="AD46" s="47">
        <f t="shared" si="465"/>
        <v>46.241612010142987</v>
      </c>
      <c r="AE46" s="47">
        <f t="shared" si="465"/>
        <v>50.460511952809732</v>
      </c>
      <c r="AF46" s="47">
        <f t="shared" si="465"/>
        <v>53.645374684142872</v>
      </c>
      <c r="AG46" s="47">
        <f t="shared" si="465"/>
        <v>56.073357919461948</v>
      </c>
      <c r="AH46" s="47">
        <f t="shared" si="465"/>
        <v>57.944659054360976</v>
      </c>
      <c r="AI46" s="47">
        <f t="shared" si="465"/>
        <v>59.400680289873044</v>
      </c>
      <c r="AJ46" s="47">
        <f t="shared" si="465"/>
        <v>60.542771657238703</v>
      </c>
      <c r="AK46" s="47">
        <f t="shared" si="465"/>
        <v>61.444714755062719</v>
      </c>
      <c r="AL46" s="47">
        <f t="shared" si="465"/>
        <v>62.161037430312362</v>
      </c>
      <c r="AM46" s="47">
        <f t="shared" si="465"/>
        <v>62.732604473572401</v>
      </c>
      <c r="AN46" s="47">
        <f t="shared" si="465"/>
        <v>63.190428491470414</v>
      </c>
      <c r="AO46" s="47">
        <f t="shared" si="465"/>
        <v>63.558307975592768</v>
      </c>
      <c r="AP46" s="47">
        <f t="shared" si="465"/>
        <v>63.854682885488863</v>
      </c>
      <c r="AR46" s="62">
        <f>$M46*N46</f>
        <v>4.0895045457304828</v>
      </c>
      <c r="AS46" s="62">
        <f t="shared" ref="AS46:AW49" si="466">$M46*O46</f>
        <v>4.8765666055828207</v>
      </c>
      <c r="AT46" s="62">
        <f t="shared" si="466"/>
        <v>5.8048538175463165</v>
      </c>
      <c r="AU46" s="62">
        <f t="shared" si="466"/>
        <v>6.8961284696538998</v>
      </c>
      <c r="AV46" s="62">
        <f t="shared" si="466"/>
        <v>8.1742603359850445</v>
      </c>
      <c r="AW46" s="62">
        <f t="shared" si="466"/>
        <v>9.6649740258527608</v>
      </c>
      <c r="AX46" s="62">
        <f>$M46*T46</f>
        <v>11.395385242284632</v>
      </c>
      <c r="AY46" s="62">
        <f t="shared" ref="AY46:AY49" si="467">$M46*U46</f>
        <v>13.393265487207348</v>
      </c>
      <c r="AZ46" s="62">
        <f t="shared" ref="AZ46:AZ49" si="468">$M46*V46</f>
        <v>15.685971688343308</v>
      </c>
      <c r="BA46" s="62">
        <f t="shared" ref="BA46:BA49" si="469">$M46*W46</f>
        <v>18.298981124996018</v>
      </c>
      <c r="BB46" s="62">
        <f t="shared" ref="BB46:BB49" si="470">$M46*X46</f>
        <v>21.253987022198768</v>
      </c>
      <c r="BC46" s="62">
        <f t="shared" ref="BC46:BC49" si="471">$M46*Y46</f>
        <v>24.566541184457478</v>
      </c>
      <c r="BD46" s="62">
        <f t="shared" ref="BD46:BD49" si="472">$M46*Z46</f>
        <v>28.24328215344913</v>
      </c>
      <c r="BE46" s="62">
        <f t="shared" ref="BE46:BE49" si="473">$M46*AA46</f>
        <v>32.278864633621424</v>
      </c>
      <c r="BF46" s="62">
        <f t="shared" ref="BF46:BF49" si="474">$M46*AB46</f>
        <v>36.652809220271941</v>
      </c>
      <c r="BG46" s="62">
        <f t="shared" ref="BG46:BG49" si="475">$M46*AC46</f>
        <v>41.326615553292349</v>
      </c>
      <c r="BH46" s="62">
        <f t="shared" ref="BH46:BH49" si="476">$M46*AD46</f>
        <v>46.241612010142987</v>
      </c>
      <c r="BI46" s="62">
        <f t="shared" ref="BI46:BI49" si="477">$M46*AE46</f>
        <v>50.460511952809732</v>
      </c>
      <c r="BJ46" s="62">
        <f t="shared" ref="BJ46:BJ49" si="478">$M46*AF46</f>
        <v>53.645374684142872</v>
      </c>
      <c r="BK46" s="62">
        <f t="shared" ref="BK46:BK49" si="479">$M46*AG46</f>
        <v>56.073357919461948</v>
      </c>
      <c r="BL46" s="62">
        <f t="shared" ref="BL46:BL49" si="480">$M46*AH46</f>
        <v>57.944659054360976</v>
      </c>
      <c r="BM46" s="62">
        <f t="shared" ref="BM46:BM49" si="481">$M46*AI46</f>
        <v>59.400680289873044</v>
      </c>
      <c r="BN46" s="62">
        <f t="shared" ref="BN46:BN49" si="482">$M46*AJ46</f>
        <v>60.542771657238703</v>
      </c>
      <c r="BO46" s="62">
        <f t="shared" ref="BO46:BO49" si="483">$M46*AK46</f>
        <v>61.444714755062719</v>
      </c>
      <c r="BP46" s="62">
        <f t="shared" ref="BP46:BP49" si="484">$M46*AL46</f>
        <v>62.161037430312362</v>
      </c>
      <c r="BQ46" s="62">
        <f t="shared" ref="BQ46:BQ49" si="485">$M46*AM46</f>
        <v>62.732604473572401</v>
      </c>
      <c r="BR46" s="62">
        <f t="shared" ref="BR46:BR49" si="486">$M46*AN46</f>
        <v>63.190428491470414</v>
      </c>
      <c r="BS46" s="62">
        <f t="shared" ref="BS46:BS49" si="487">$M46*AO46</f>
        <v>63.558307975592768</v>
      </c>
      <c r="BT46" s="62">
        <f t="shared" ref="BT46:BT49" si="488">$M46*AP46</f>
        <v>63.854682885488863</v>
      </c>
      <c r="BW46" s="62" t="s">
        <v>17</v>
      </c>
      <c r="BX46" s="47"/>
      <c r="BY46" s="47"/>
      <c r="BZ46" s="47"/>
      <c r="CA46" s="47">
        <f>($C$6/100*$CA$6)+((100-$C$6)/100*$CA$12)</f>
        <v>2.1198623885843997</v>
      </c>
      <c r="CB46" s="47"/>
      <c r="CC46" s="47">
        <v>6</v>
      </c>
      <c r="CD46" s="47">
        <v>0.8</v>
      </c>
      <c r="CE46" s="47">
        <f>0.001*CC46^1.5*(460+25.9*$CC$1)^1.5</f>
        <v>2381.5836371856572</v>
      </c>
      <c r="CF46" s="47">
        <f t="shared" ref="CF46:CF49" si="489">CE46/(300*CA46)</f>
        <v>3.744871443873973</v>
      </c>
      <c r="CG46" s="47"/>
      <c r="CI46" s="62">
        <f t="shared" ref="CI46:CR49" si="490">IF(1-EXP(-0.23*(AR46-$CF46))&lt;0, 0, 1-EXP(-0.23*(AR46-$CF46)))</f>
        <v>7.6205480373077172E-2</v>
      </c>
      <c r="CJ46" s="47">
        <f t="shared" si="490"/>
        <v>0.22917189978195784</v>
      </c>
      <c r="CK46" s="47">
        <f t="shared" si="490"/>
        <v>0.37736570934205727</v>
      </c>
      <c r="CL46" s="47">
        <f t="shared" si="490"/>
        <v>0.51557328393781621</v>
      </c>
      <c r="CM46" s="47">
        <f t="shared" si="490"/>
        <v>0.63895744444952252</v>
      </c>
      <c r="CN46" s="47">
        <f t="shared" si="490"/>
        <v>0.74375559780354239</v>
      </c>
      <c r="CO46" s="47">
        <f t="shared" si="490"/>
        <v>0.82788943236895984</v>
      </c>
      <c r="CP46" s="47">
        <f t="shared" si="490"/>
        <v>0.89129642861497371</v>
      </c>
      <c r="CQ46" s="47">
        <f t="shared" si="490"/>
        <v>0.93584498765611435</v>
      </c>
      <c r="CR46" s="47">
        <f t="shared" si="490"/>
        <v>0.96482589873356028</v>
      </c>
      <c r="CS46" s="47">
        <f t="shared" ref="CS46:DB49" si="491">IF(1-EXP(-0.23*(BB46-$CF46))&lt;0, 0, 1-EXP(-0.23*(BB46-$CF46)))</f>
        <v>0.98217398876500117</v>
      </c>
      <c r="CT46" s="47">
        <f t="shared" si="491"/>
        <v>0.99167909320524872</v>
      </c>
      <c r="CU46" s="47">
        <f t="shared" si="491"/>
        <v>0.99642801731427932</v>
      </c>
      <c r="CV46" s="47">
        <f t="shared" si="491"/>
        <v>0.99858809925125946</v>
      </c>
      <c r="CW46" s="47">
        <f t="shared" si="491"/>
        <v>0.99948370161214051</v>
      </c>
      <c r="CX46" s="47">
        <f t="shared" si="491"/>
        <v>0.9998237841942752</v>
      </c>
      <c r="CY46" s="47">
        <f t="shared" si="491"/>
        <v>0.99994310199791792</v>
      </c>
      <c r="CZ46" s="47">
        <f t="shared" si="491"/>
        <v>0.99997843841539236</v>
      </c>
      <c r="DA46" s="47">
        <f t="shared" si="491"/>
        <v>0.99998963541389918</v>
      </c>
      <c r="DB46" s="47">
        <f t="shared" si="491"/>
        <v>0.99999407038866572</v>
      </c>
      <c r="DC46" s="47">
        <f t="shared" ref="DC46:DK49" si="492">IF(1-EXP(-0.23*(BL46-$CF46))&lt;0, 0, 1-EXP(-0.23*(BL46-$CF46)))</f>
        <v>0.99999614427364747</v>
      </c>
      <c r="DD46" s="47">
        <f t="shared" si="492"/>
        <v>0.99999724153456471</v>
      </c>
      <c r="DE46" s="47">
        <f t="shared" si="492"/>
        <v>0.99999787877551571</v>
      </c>
      <c r="DF46" s="47">
        <f t="shared" si="492"/>
        <v>0.99999827617338399</v>
      </c>
      <c r="DG46" s="47">
        <f t="shared" si="492"/>
        <v>0.99999853801897698</v>
      </c>
      <c r="DH46" s="47">
        <f t="shared" si="492"/>
        <v>0.99999871811460228</v>
      </c>
      <c r="DI46" s="47">
        <f t="shared" si="492"/>
        <v>0.99999884623277413</v>
      </c>
      <c r="DJ46" s="47">
        <f t="shared" si="492"/>
        <v>0.99999893983966548</v>
      </c>
      <c r="DK46" s="47">
        <f t="shared" si="492"/>
        <v>0.99999900969873456</v>
      </c>
      <c r="DL46" s="47"/>
      <c r="DM46" s="47">
        <f t="shared" ref="DM46:DV47" si="493">$C$6/100*CI46*$CD46</f>
        <v>4.5723288223846303E-2</v>
      </c>
      <c r="DN46" s="47">
        <f t="shared" si="493"/>
        <v>0.1375031398691747</v>
      </c>
      <c r="DO46" s="47">
        <f t="shared" si="493"/>
        <v>0.22641942560523437</v>
      </c>
      <c r="DP46" s="47">
        <f t="shared" si="493"/>
        <v>0.30934397036268974</v>
      </c>
      <c r="DQ46" s="47">
        <f t="shared" si="493"/>
        <v>0.38337446666971353</v>
      </c>
      <c r="DR46" s="47">
        <f t="shared" si="493"/>
        <v>0.44625335868212546</v>
      </c>
      <c r="DS46" s="47">
        <f t="shared" si="493"/>
        <v>0.49673365942137587</v>
      </c>
      <c r="DT46" s="47">
        <f t="shared" si="493"/>
        <v>0.53477785716898418</v>
      </c>
      <c r="DU46" s="47">
        <f t="shared" si="493"/>
        <v>0.56150699259366854</v>
      </c>
      <c r="DV46" s="47">
        <f t="shared" si="493"/>
        <v>0.57889553924013615</v>
      </c>
      <c r="DW46" s="47">
        <f t="shared" ref="DW46:EF47" si="494">$C$6/100*CS46*$CD46</f>
        <v>0.58930439325900075</v>
      </c>
      <c r="DX46" s="47">
        <f t="shared" si="494"/>
        <v>0.59500745592314919</v>
      </c>
      <c r="DY46" s="47">
        <f t="shared" si="494"/>
        <v>0.59785681038856764</v>
      </c>
      <c r="DZ46" s="47">
        <f t="shared" si="494"/>
        <v>0.5991528595507557</v>
      </c>
      <c r="EA46" s="47">
        <f t="shared" si="494"/>
        <v>0.5996902209672843</v>
      </c>
      <c r="EB46" s="47">
        <f t="shared" si="494"/>
        <v>0.59989427051656519</v>
      </c>
      <c r="EC46" s="47">
        <f t="shared" si="494"/>
        <v>0.59996586119875084</v>
      </c>
      <c r="ED46" s="47">
        <f t="shared" si="494"/>
        <v>0.59998706304923544</v>
      </c>
      <c r="EE46" s="47">
        <f t="shared" si="494"/>
        <v>0.59999378124833957</v>
      </c>
      <c r="EF46" s="47">
        <f t="shared" si="494"/>
        <v>0.59999644223319948</v>
      </c>
      <c r="EG46" s="47">
        <f t="shared" ref="EG46:EO47" si="495">$C$6/100*DC46*$CD46</f>
        <v>0.5999976865641885</v>
      </c>
      <c r="EH46" s="47">
        <f t="shared" si="495"/>
        <v>0.59999834492073889</v>
      </c>
      <c r="EI46" s="47">
        <f t="shared" si="495"/>
        <v>0.59999872726530945</v>
      </c>
      <c r="EJ46" s="47">
        <f t="shared" si="495"/>
        <v>0.59999896570403044</v>
      </c>
      <c r="EK46" s="47">
        <f t="shared" si="495"/>
        <v>0.59999912281138623</v>
      </c>
      <c r="EL46" s="47">
        <f t="shared" si="495"/>
        <v>0.59999923086876139</v>
      </c>
      <c r="EM46" s="47">
        <f t="shared" si="495"/>
        <v>0.59999930773966448</v>
      </c>
      <c r="EN46" s="47">
        <f t="shared" si="495"/>
        <v>0.59999936390379938</v>
      </c>
      <c r="EO46" s="47">
        <f t="shared" si="495"/>
        <v>0.59999940581924083</v>
      </c>
      <c r="EP46" s="47"/>
      <c r="EQ46" s="47">
        <f t="shared" si="335"/>
        <v>2.165585676808246</v>
      </c>
      <c r="ER46" s="47">
        <f t="shared" si="336"/>
        <v>2.2573655284535743</v>
      </c>
      <c r="ES46" s="47">
        <f t="shared" si="337"/>
        <v>2.3462818141896342</v>
      </c>
      <c r="ET46" s="47">
        <f t="shared" si="338"/>
        <v>2.4292063589470896</v>
      </c>
      <c r="EU46" s="47">
        <f t="shared" si="339"/>
        <v>2.5032368552541131</v>
      </c>
      <c r="EV46" s="47">
        <f t="shared" si="340"/>
        <v>2.566115747266525</v>
      </c>
      <c r="EW46" s="47">
        <f t="shared" si="341"/>
        <v>2.6165960480057757</v>
      </c>
      <c r="EX46" s="47">
        <f t="shared" si="342"/>
        <v>2.654640245753384</v>
      </c>
      <c r="EY46" s="47">
        <f t="shared" si="343"/>
        <v>2.6813693811780683</v>
      </c>
      <c r="EZ46" s="47">
        <f t="shared" si="344"/>
        <v>2.6987579278245359</v>
      </c>
      <c r="FA46" s="47">
        <f t="shared" si="345"/>
        <v>2.7091667818434004</v>
      </c>
      <c r="FB46" s="47">
        <f t="shared" si="346"/>
        <v>2.714869844507549</v>
      </c>
      <c r="FC46" s="47">
        <f t="shared" si="347"/>
        <v>2.7177191989729672</v>
      </c>
      <c r="FD46" s="47">
        <f t="shared" si="348"/>
        <v>2.7190152481351553</v>
      </c>
      <c r="FE46" s="47">
        <f t="shared" si="349"/>
        <v>2.719552609551684</v>
      </c>
      <c r="FF46" s="47">
        <f t="shared" si="350"/>
        <v>2.7197566591009648</v>
      </c>
      <c r="FG46" s="47">
        <f t="shared" si="351"/>
        <v>2.7198282497831503</v>
      </c>
      <c r="FH46" s="47">
        <f t="shared" si="352"/>
        <v>2.7198494516336353</v>
      </c>
      <c r="FI46" s="47">
        <f t="shared" si="353"/>
        <v>2.719856169832739</v>
      </c>
      <c r="FJ46" s="47">
        <f t="shared" si="354"/>
        <v>2.719858830817599</v>
      </c>
      <c r="FK46" s="47">
        <f t="shared" si="355"/>
        <v>2.7198600751485884</v>
      </c>
      <c r="FL46" s="47">
        <f t="shared" si="356"/>
        <v>2.7198607335051386</v>
      </c>
      <c r="FM46" s="47">
        <f t="shared" si="357"/>
        <v>2.7198611158497092</v>
      </c>
      <c r="FN46" s="47">
        <f t="shared" si="358"/>
        <v>2.71986135428843</v>
      </c>
      <c r="FO46" s="47">
        <f t="shared" si="359"/>
        <v>2.719861511395786</v>
      </c>
      <c r="FP46" s="47">
        <f t="shared" si="360"/>
        <v>2.7198616194531611</v>
      </c>
      <c r="FQ46" s="47">
        <f t="shared" si="361"/>
        <v>2.719861696324064</v>
      </c>
      <c r="FR46" s="47">
        <f t="shared" si="362"/>
        <v>2.7198617524881992</v>
      </c>
      <c r="FS46" s="47">
        <f t="shared" si="363"/>
        <v>2.7198617944036405</v>
      </c>
      <c r="FT46" s="47"/>
      <c r="FU46" s="47">
        <f t="shared" si="453"/>
        <v>2656.8517408428438</v>
      </c>
      <c r="FV46" s="47">
        <f t="shared" si="455"/>
        <v>3302.4580057951553</v>
      </c>
      <c r="FW46" s="47">
        <f t="shared" si="456"/>
        <v>4085.9468838414587</v>
      </c>
      <c r="FX46" s="47">
        <f t="shared" si="457"/>
        <v>5025.6357391797947</v>
      </c>
      <c r="FY46" s="47">
        <f t="shared" si="368"/>
        <v>6138.6329212438895</v>
      </c>
      <c r="FZ46" s="47">
        <f t="shared" si="369"/>
        <v>7440.4326133988143</v>
      </c>
      <c r="GA46" s="47">
        <f t="shared" si="370"/>
        <v>8945.1359971395923</v>
      </c>
      <c r="GB46" s="47">
        <f t="shared" si="371"/>
        <v>10666.290475320129</v>
      </c>
      <c r="GC46" s="47">
        <f t="shared" si="372"/>
        <v>12617.965259744939</v>
      </c>
      <c r="GD46" s="47">
        <f t="shared" si="373"/>
        <v>14815.356114658365</v>
      </c>
      <c r="GE46" s="47">
        <f t="shared" si="374"/>
        <v>17274.178686681491</v>
      </c>
      <c r="GF46" s="47">
        <f t="shared" si="375"/>
        <v>20008.488553660911</v>
      </c>
      <c r="GG46" s="47">
        <f t="shared" si="376"/>
        <v>23027.193045131782</v>
      </c>
      <c r="GH46" s="47">
        <f t="shared" si="377"/>
        <v>26330.017539392175</v>
      </c>
      <c r="GI46" s="47">
        <f t="shared" si="378"/>
        <v>29903.772888717176</v>
      </c>
      <c r="GJ46" s="47">
        <f t="shared" si="379"/>
        <v>33719.501354751708</v>
      </c>
      <c r="GK46" s="47">
        <f t="shared" si="380"/>
        <v>37730.772798209611</v>
      </c>
      <c r="GL46" s="47">
        <f t="shared" si="381"/>
        <v>41173.498729200612</v>
      </c>
      <c r="GM46" s="47">
        <f t="shared" si="382"/>
        <v>43772.310995296502</v>
      </c>
      <c r="GN46" s="47">
        <f t="shared" si="383"/>
        <v>45753.485313253361</v>
      </c>
      <c r="GO46" s="47">
        <f t="shared" si="384"/>
        <v>47280.409419016076</v>
      </c>
      <c r="GP46" s="47">
        <f t="shared" si="385"/>
        <v>48468.473359175499</v>
      </c>
      <c r="GQ46" s="47">
        <f t="shared" si="386"/>
        <v>49400.379142887425</v>
      </c>
      <c r="GR46" s="47">
        <f t="shared" si="387"/>
        <v>50136.331526271351</v>
      </c>
      <c r="GS46" s="47">
        <f t="shared" si="388"/>
        <v>50720.823964541822</v>
      </c>
      <c r="GT46" s="47">
        <f t="shared" si="389"/>
        <v>51187.200958801572</v>
      </c>
      <c r="GU46" s="47">
        <f t="shared" si="390"/>
        <v>51560.767808476558</v>
      </c>
      <c r="GV46" s="47">
        <f t="shared" si="391"/>
        <v>51860.943274704128</v>
      </c>
      <c r="GW46" s="47">
        <f t="shared" si="392"/>
        <v>52102.773712200353</v>
      </c>
    </row>
    <row r="47" spans="1:205" x14ac:dyDescent="0.25">
      <c r="C47" s="1"/>
      <c r="D47" s="47" t="s">
        <v>57</v>
      </c>
      <c r="E47" s="47"/>
      <c r="F47" s="47"/>
      <c r="G47" s="47"/>
      <c r="H47" s="47">
        <f t="shared" si="458"/>
        <v>75</v>
      </c>
      <c r="I47" s="47"/>
      <c r="J47" s="47">
        <v>0.8</v>
      </c>
      <c r="K47" s="47">
        <v>50</v>
      </c>
      <c r="L47" s="47">
        <f>IF('Graph-Settings'!$I$6='Graph-Settings'!$C$46, K47, 'Graph-Settings'!$I$6)</f>
        <v>50</v>
      </c>
      <c r="M47" s="47">
        <f t="shared" si="464"/>
        <v>1</v>
      </c>
      <c r="N47" s="47">
        <f>($H47/100*N$33)+((100-$H47)/100*N$40)</f>
        <v>3.9180168694199358</v>
      </c>
      <c r="O47" s="47">
        <f t="shared" ref="O47:AP47" si="496">($H47/100*O$33)+((100-$H47)/100*O$40)</f>
        <v>4.6693014303914744</v>
      </c>
      <c r="P47" s="47">
        <f t="shared" si="496"/>
        <v>5.5547429922834564</v>
      </c>
      <c r="Q47" s="47">
        <f t="shared" si="496"/>
        <v>6.5948529407959882</v>
      </c>
      <c r="R47" s="47">
        <f t="shared" si="496"/>
        <v>7.8120819400662933</v>
      </c>
      <c r="S47" s="47">
        <f t="shared" si="496"/>
        <v>9.2305645992237118</v>
      </c>
      <c r="T47" s="47">
        <f t="shared" si="496"/>
        <v>10.875661893408555</v>
      </c>
      <c r="U47" s="47">
        <f t="shared" si="496"/>
        <v>12.773244612248275</v>
      </c>
      <c r="V47" s="47">
        <f t="shared" si="496"/>
        <v>14.948658766814781</v>
      </c>
      <c r="W47" s="47">
        <f t="shared" si="496"/>
        <v>17.425318355155319</v>
      </c>
      <c r="X47" s="47">
        <f t="shared" si="496"/>
        <v>20.222886088889442</v>
      </c>
      <c r="Y47" s="47">
        <f t="shared" si="496"/>
        <v>23.3550332506925</v>
      </c>
      <c r="Z47" s="47">
        <f t="shared" si="496"/>
        <v>26.826820514078058</v>
      </c>
      <c r="AA47" s="47">
        <f t="shared" si="496"/>
        <v>30.631815915479567</v>
      </c>
      <c r="AB47" s="47">
        <f t="shared" si="496"/>
        <v>34.749164684942713</v>
      </c>
      <c r="AC47" s="47">
        <f t="shared" si="496"/>
        <v>39.140942798410798</v>
      </c>
      <c r="AD47" s="47">
        <f t="shared" si="496"/>
        <v>43.750247078906284</v>
      </c>
      <c r="AE47" s="47">
        <f t="shared" si="496"/>
        <v>47.698848183246959</v>
      </c>
      <c r="AF47" s="47">
        <f t="shared" si="496"/>
        <v>50.674488490946139</v>
      </c>
      <c r="AG47" s="47">
        <f t="shared" si="496"/>
        <v>52.939780057420315</v>
      </c>
      <c r="AH47" s="47">
        <f t="shared" si="496"/>
        <v>54.683696946301204</v>
      </c>
      <c r="AI47" s="47">
        <f t="shared" si="496"/>
        <v>56.039342443106506</v>
      </c>
      <c r="AJ47" s="47">
        <f t="shared" si="496"/>
        <v>57.101895506051932</v>
      </c>
      <c r="AK47" s="47">
        <f t="shared" si="496"/>
        <v>57.940507755085427</v>
      </c>
      <c r="AL47" s="47">
        <f t="shared" si="496"/>
        <v>58.606198637758268</v>
      </c>
      <c r="AM47" s="47">
        <f t="shared" si="496"/>
        <v>59.137148231633752</v>
      </c>
      <c r="AN47" s="47">
        <f t="shared" si="496"/>
        <v>59.562295865554766</v>
      </c>
      <c r="AO47" s="47">
        <f t="shared" si="496"/>
        <v>59.903825689918335</v>
      </c>
      <c r="AP47" s="47">
        <f t="shared" si="496"/>
        <v>60.178911513455162</v>
      </c>
      <c r="AR47" s="62">
        <f>$M47*N47</f>
        <v>3.9180168694199358</v>
      </c>
      <c r="AS47" s="62">
        <f t="shared" si="466"/>
        <v>4.6693014303914744</v>
      </c>
      <c r="AT47" s="62">
        <f t="shared" si="466"/>
        <v>5.5547429922834564</v>
      </c>
      <c r="AU47" s="62">
        <f t="shared" si="466"/>
        <v>6.5948529407959882</v>
      </c>
      <c r="AV47" s="62">
        <f t="shared" si="466"/>
        <v>7.8120819400662933</v>
      </c>
      <c r="AW47" s="62">
        <f t="shared" si="466"/>
        <v>9.2305645992237118</v>
      </c>
      <c r="AX47" s="62">
        <f>$M47*T47</f>
        <v>10.875661893408555</v>
      </c>
      <c r="AY47" s="62">
        <f t="shared" si="467"/>
        <v>12.773244612248275</v>
      </c>
      <c r="AZ47" s="62">
        <f t="shared" si="468"/>
        <v>14.948658766814781</v>
      </c>
      <c r="BA47" s="62">
        <f t="shared" si="469"/>
        <v>17.425318355155319</v>
      </c>
      <c r="BB47" s="62">
        <f t="shared" si="470"/>
        <v>20.222886088889442</v>
      </c>
      <c r="BC47" s="62">
        <f t="shared" si="471"/>
        <v>23.3550332506925</v>
      </c>
      <c r="BD47" s="62">
        <f t="shared" si="472"/>
        <v>26.826820514078058</v>
      </c>
      <c r="BE47" s="62">
        <f t="shared" si="473"/>
        <v>30.631815915479567</v>
      </c>
      <c r="BF47" s="62">
        <f t="shared" si="474"/>
        <v>34.749164684942713</v>
      </c>
      <c r="BG47" s="62">
        <f t="shared" si="475"/>
        <v>39.140942798410798</v>
      </c>
      <c r="BH47" s="62">
        <f t="shared" si="476"/>
        <v>43.750247078906284</v>
      </c>
      <c r="BI47" s="62">
        <f t="shared" si="477"/>
        <v>47.698848183246959</v>
      </c>
      <c r="BJ47" s="62">
        <f t="shared" si="478"/>
        <v>50.674488490946139</v>
      </c>
      <c r="BK47" s="62">
        <f t="shared" si="479"/>
        <v>52.939780057420315</v>
      </c>
      <c r="BL47" s="62">
        <f t="shared" si="480"/>
        <v>54.683696946301204</v>
      </c>
      <c r="BM47" s="62">
        <f t="shared" si="481"/>
        <v>56.039342443106506</v>
      </c>
      <c r="BN47" s="62">
        <f t="shared" si="482"/>
        <v>57.101895506051932</v>
      </c>
      <c r="BO47" s="62">
        <f t="shared" si="483"/>
        <v>57.940507755085427</v>
      </c>
      <c r="BP47" s="62">
        <f t="shared" si="484"/>
        <v>58.606198637758268</v>
      </c>
      <c r="BQ47" s="62">
        <f t="shared" si="485"/>
        <v>59.137148231633752</v>
      </c>
      <c r="BR47" s="62">
        <f t="shared" si="486"/>
        <v>59.562295865554766</v>
      </c>
      <c r="BS47" s="62">
        <f t="shared" si="487"/>
        <v>59.903825689918335</v>
      </c>
      <c r="BT47" s="62">
        <f t="shared" si="488"/>
        <v>60.178911513455162</v>
      </c>
      <c r="BW47" s="62" t="s">
        <v>18</v>
      </c>
      <c r="BX47" s="47"/>
      <c r="BY47" s="47"/>
      <c r="BZ47" s="47"/>
      <c r="CA47" s="47">
        <f>($C$6/100*$CA$6)+((100-$C$6)/100*$CA$12)</f>
        <v>2.1198623885843997</v>
      </c>
      <c r="CB47" s="47"/>
      <c r="CC47" s="47">
        <v>6</v>
      </c>
      <c r="CD47" s="47">
        <v>0.8</v>
      </c>
      <c r="CE47" s="47">
        <f>0.001*CC47^1.5*(460+25.9*$CC$1)^1.5</f>
        <v>2381.5836371856572</v>
      </c>
      <c r="CF47" s="47">
        <f t="shared" si="489"/>
        <v>3.744871443873973</v>
      </c>
      <c r="CG47" s="47"/>
      <c r="CI47" s="62">
        <f t="shared" si="490"/>
        <v>3.9040916455967745E-2</v>
      </c>
      <c r="CJ47" s="47">
        <f t="shared" si="490"/>
        <v>0.19153581327796421</v>
      </c>
      <c r="CK47" s="47">
        <f t="shared" si="490"/>
        <v>0.3404981199668784</v>
      </c>
      <c r="CL47" s="47">
        <f t="shared" si="490"/>
        <v>0.48081538403141866</v>
      </c>
      <c r="CM47" s="47">
        <f t="shared" si="490"/>
        <v>0.6075940601308325</v>
      </c>
      <c r="CN47" s="47">
        <f t="shared" si="490"/>
        <v>0.71683044478985292</v>
      </c>
      <c r="CO47" s="47">
        <f t="shared" si="490"/>
        <v>0.80603582528571316</v>
      </c>
      <c r="CP47" s="47">
        <f t="shared" si="490"/>
        <v>0.87463500402762007</v>
      </c>
      <c r="CQ47" s="47">
        <f t="shared" si="490"/>
        <v>0.92398853419931248</v>
      </c>
      <c r="CR47" s="47">
        <f t="shared" si="490"/>
        <v>0.95699774787218816</v>
      </c>
      <c r="CS47" s="47">
        <f t="shared" si="491"/>
        <v>0.97740311848650863</v>
      </c>
      <c r="CT47" s="47">
        <f t="shared" si="491"/>
        <v>0.98900524805092027</v>
      </c>
      <c r="CU47" s="47">
        <f t="shared" si="491"/>
        <v>0.99505237831800353</v>
      </c>
      <c r="CV47" s="47">
        <f t="shared" si="491"/>
        <v>0.99793783160006277</v>
      </c>
      <c r="CW47" s="47">
        <f t="shared" si="491"/>
        <v>0.99920007088897855</v>
      </c>
      <c r="CX47" s="47">
        <f t="shared" si="491"/>
        <v>0.99970868238092792</v>
      </c>
      <c r="CY47" s="47">
        <f t="shared" si="491"/>
        <v>0.99989908544568462</v>
      </c>
      <c r="CZ47" s="47">
        <f t="shared" si="491"/>
        <v>0.99995930537955524</v>
      </c>
      <c r="DA47" s="47">
        <f t="shared" si="491"/>
        <v>0.99997947387146757</v>
      </c>
      <c r="DB47" s="47">
        <f t="shared" si="491"/>
        <v>0.99998780919990315</v>
      </c>
      <c r="DC47" s="47">
        <f t="shared" si="492"/>
        <v>0.99999183725350671</v>
      </c>
      <c r="DD47" s="47">
        <f t="shared" si="492"/>
        <v>0.99999402381605407</v>
      </c>
      <c r="DE47" s="47">
        <f t="shared" si="492"/>
        <v>0.99999531954642173</v>
      </c>
      <c r="DF47" s="47">
        <f t="shared" si="492"/>
        <v>0.99999614059044639</v>
      </c>
      <c r="DG47" s="47">
        <f t="shared" si="492"/>
        <v>0.99999668848660683</v>
      </c>
      <c r="DH47" s="47">
        <f t="shared" si="492"/>
        <v>0.99999706916637332</v>
      </c>
      <c r="DI47" s="47">
        <f t="shared" si="492"/>
        <v>0.99999734218876268</v>
      </c>
      <c r="DJ47" s="47">
        <f t="shared" si="492"/>
        <v>0.99999754297545973</v>
      </c>
      <c r="DK47" s="47">
        <f t="shared" si="492"/>
        <v>0.99999769361505009</v>
      </c>
      <c r="DL47" s="47"/>
      <c r="DM47" s="47">
        <f t="shared" si="493"/>
        <v>2.3424549873580648E-2</v>
      </c>
      <c r="DN47" s="47">
        <f t="shared" si="493"/>
        <v>0.11492148796677853</v>
      </c>
      <c r="DO47" s="47">
        <f t="shared" si="493"/>
        <v>0.20429887198012706</v>
      </c>
      <c r="DP47" s="47">
        <f t="shared" si="493"/>
        <v>0.28848923041885122</v>
      </c>
      <c r="DQ47" s="47">
        <f t="shared" si="493"/>
        <v>0.36455643607849952</v>
      </c>
      <c r="DR47" s="47">
        <f t="shared" si="493"/>
        <v>0.43009826687391178</v>
      </c>
      <c r="DS47" s="47">
        <f t="shared" si="493"/>
        <v>0.48362149517142794</v>
      </c>
      <c r="DT47" s="47">
        <f t="shared" si="493"/>
        <v>0.52478100241657211</v>
      </c>
      <c r="DU47" s="47">
        <f t="shared" si="493"/>
        <v>0.55439312051958756</v>
      </c>
      <c r="DV47" s="47">
        <f t="shared" si="493"/>
        <v>0.57419864872331294</v>
      </c>
      <c r="DW47" s="47">
        <f t="shared" si="494"/>
        <v>0.58644187109190526</v>
      </c>
      <c r="DX47" s="47">
        <f t="shared" si="494"/>
        <v>0.59340314883055212</v>
      </c>
      <c r="DY47" s="47">
        <f t="shared" si="494"/>
        <v>0.59703142699080214</v>
      </c>
      <c r="DZ47" s="47">
        <f t="shared" si="494"/>
        <v>0.59876269896003764</v>
      </c>
      <c r="EA47" s="47">
        <f t="shared" si="494"/>
        <v>0.5995200425333872</v>
      </c>
      <c r="EB47" s="47">
        <f t="shared" si="494"/>
        <v>0.59982520942855677</v>
      </c>
      <c r="EC47" s="47">
        <f t="shared" si="494"/>
        <v>0.59993945126741088</v>
      </c>
      <c r="ED47" s="47">
        <f t="shared" si="494"/>
        <v>0.59997558322773326</v>
      </c>
      <c r="EE47" s="47">
        <f t="shared" si="494"/>
        <v>0.59998768432288063</v>
      </c>
      <c r="EF47" s="47">
        <f t="shared" si="494"/>
        <v>0.599992685519942</v>
      </c>
      <c r="EG47" s="47">
        <f t="shared" si="495"/>
        <v>0.59999510235210407</v>
      </c>
      <c r="EH47" s="47">
        <f t="shared" si="495"/>
        <v>0.59999641428963246</v>
      </c>
      <c r="EI47" s="47">
        <f t="shared" si="495"/>
        <v>0.59999719172785315</v>
      </c>
      <c r="EJ47" s="47">
        <f t="shared" si="495"/>
        <v>0.59999768435426792</v>
      </c>
      <c r="EK47" s="47">
        <f t="shared" si="495"/>
        <v>0.59999801309196421</v>
      </c>
      <c r="EL47" s="47">
        <f t="shared" si="495"/>
        <v>0.59999824149982395</v>
      </c>
      <c r="EM47" s="47">
        <f t="shared" si="495"/>
        <v>0.59999840531325765</v>
      </c>
      <c r="EN47" s="47">
        <f t="shared" si="495"/>
        <v>0.5999985257852759</v>
      </c>
      <c r="EO47" s="47">
        <f t="shared" si="495"/>
        <v>0.59999861616903005</v>
      </c>
      <c r="EP47" s="47"/>
      <c r="EQ47" s="47">
        <f t="shared" si="335"/>
        <v>2.1432869384579805</v>
      </c>
      <c r="ER47" s="47">
        <f t="shared" si="336"/>
        <v>2.2347838765511781</v>
      </c>
      <c r="ES47" s="47">
        <f t="shared" si="337"/>
        <v>2.3241612605645265</v>
      </c>
      <c r="ET47" s="47">
        <f t="shared" si="338"/>
        <v>2.408351619003251</v>
      </c>
      <c r="EU47" s="47">
        <f t="shared" si="339"/>
        <v>2.4844188246628991</v>
      </c>
      <c r="EV47" s="47">
        <f t="shared" si="340"/>
        <v>2.5499606554583116</v>
      </c>
      <c r="EW47" s="47">
        <f t="shared" si="341"/>
        <v>2.6034838837558274</v>
      </c>
      <c r="EX47" s="47">
        <f t="shared" si="342"/>
        <v>2.6446433910009719</v>
      </c>
      <c r="EY47" s="47">
        <f t="shared" si="343"/>
        <v>2.674255509103987</v>
      </c>
      <c r="EZ47" s="47">
        <f t="shared" si="344"/>
        <v>2.6940610373077125</v>
      </c>
      <c r="FA47" s="47">
        <f t="shared" si="345"/>
        <v>2.7063042596763047</v>
      </c>
      <c r="FB47" s="47">
        <f t="shared" si="346"/>
        <v>2.7132655374149519</v>
      </c>
      <c r="FC47" s="47">
        <f t="shared" si="347"/>
        <v>2.7168938155752018</v>
      </c>
      <c r="FD47" s="47">
        <f t="shared" si="348"/>
        <v>2.7186250875444373</v>
      </c>
      <c r="FE47" s="47">
        <f t="shared" si="349"/>
        <v>2.7193824311177868</v>
      </c>
      <c r="FF47" s="47">
        <f t="shared" si="350"/>
        <v>2.7196875980129565</v>
      </c>
      <c r="FG47" s="47">
        <f t="shared" si="351"/>
        <v>2.7198018398518107</v>
      </c>
      <c r="FH47" s="47">
        <f t="shared" si="352"/>
        <v>2.719837971812133</v>
      </c>
      <c r="FI47" s="47">
        <f t="shared" si="353"/>
        <v>2.7198500729072803</v>
      </c>
      <c r="FJ47" s="47">
        <f t="shared" si="354"/>
        <v>2.7198550741043417</v>
      </c>
      <c r="FK47" s="47">
        <f t="shared" si="355"/>
        <v>2.7198574909365036</v>
      </c>
      <c r="FL47" s="47">
        <f t="shared" si="356"/>
        <v>2.719858802874032</v>
      </c>
      <c r="FM47" s="47">
        <f t="shared" si="357"/>
        <v>2.7198595803122529</v>
      </c>
      <c r="FN47" s="47">
        <f t="shared" si="358"/>
        <v>2.7198600729386677</v>
      </c>
      <c r="FO47" s="47">
        <f t="shared" si="359"/>
        <v>2.7198604016763639</v>
      </c>
      <c r="FP47" s="47">
        <f t="shared" si="360"/>
        <v>2.7198606300842236</v>
      </c>
      <c r="FQ47" s="47">
        <f t="shared" si="361"/>
        <v>2.7198607938976576</v>
      </c>
      <c r="FR47" s="47">
        <f t="shared" si="362"/>
        <v>2.7198609143696757</v>
      </c>
      <c r="FS47" s="47">
        <f t="shared" si="363"/>
        <v>2.7198610047534295</v>
      </c>
      <c r="FT47" s="47"/>
      <c r="FU47" s="47">
        <f t="shared" si="453"/>
        <v>2519.2303142657329</v>
      </c>
      <c r="FV47" s="47">
        <f t="shared" si="455"/>
        <v>3130.4638654188661</v>
      </c>
      <c r="FW47" s="47">
        <f t="shared" si="456"/>
        <v>3873.0355425172461</v>
      </c>
      <c r="FX47" s="47">
        <f t="shared" si="457"/>
        <v>4764.8174271163107</v>
      </c>
      <c r="FY47" s="47">
        <f t="shared" si="368"/>
        <v>5822.5450295129285</v>
      </c>
      <c r="FZ47" s="47">
        <f t="shared" si="369"/>
        <v>7061.2729667060348</v>
      </c>
      <c r="GA47" s="47">
        <f t="shared" si="370"/>
        <v>8494.3831393999681</v>
      </c>
      <c r="GB47" s="47">
        <f t="shared" si="371"/>
        <v>10134.203083626353</v>
      </c>
      <c r="GC47" s="47">
        <f t="shared" si="372"/>
        <v>11992.959918261013</v>
      </c>
      <c r="GD47" s="47">
        <f t="shared" si="373"/>
        <v>14083.461372992058</v>
      </c>
      <c r="GE47" s="47">
        <f t="shared" si="374"/>
        <v>16418.784829593053</v>
      </c>
      <c r="GF47" s="47">
        <f t="shared" si="375"/>
        <v>19010.522053285276</v>
      </c>
      <c r="GG47" s="47">
        <f t="shared" si="376"/>
        <v>21865.686823873388</v>
      </c>
      <c r="GH47" s="47">
        <f t="shared" si="377"/>
        <v>24982.926967459716</v>
      </c>
      <c r="GI47" s="47">
        <f t="shared" si="378"/>
        <v>28348.880382075557</v>
      </c>
      <c r="GJ47" s="47">
        <f t="shared" si="379"/>
        <v>31935.341011011718</v>
      </c>
      <c r="GK47" s="47">
        <f t="shared" si="380"/>
        <v>35697.600749754187</v>
      </c>
      <c r="GL47" s="47">
        <f t="shared" si="381"/>
        <v>38919.941550149175</v>
      </c>
      <c r="GM47" s="47">
        <f t="shared" si="382"/>
        <v>41348.103364991701</v>
      </c>
      <c r="GN47" s="47">
        <f t="shared" si="383"/>
        <v>43196.558823342748</v>
      </c>
      <c r="GO47" s="47">
        <f t="shared" si="384"/>
        <v>44619.558831449678</v>
      </c>
      <c r="GP47" s="47">
        <f t="shared" si="385"/>
        <v>45725.72965534668</v>
      </c>
      <c r="GQ47" s="47">
        <f t="shared" si="386"/>
        <v>46592.741263837357</v>
      </c>
      <c r="GR47" s="47">
        <f t="shared" si="387"/>
        <v>47277.022094655025</v>
      </c>
      <c r="GS47" s="47">
        <f t="shared" si="388"/>
        <v>47820.203690285394</v>
      </c>
      <c r="GT47" s="47">
        <f t="shared" si="389"/>
        <v>48253.440375202648</v>
      </c>
      <c r="GU47" s="47">
        <f t="shared" si="390"/>
        <v>48600.345995776486</v>
      </c>
      <c r="GV47" s="47">
        <f t="shared" si="391"/>
        <v>48879.022234566881</v>
      </c>
      <c r="GW47" s="47">
        <f t="shared" si="392"/>
        <v>49103.482420186163</v>
      </c>
    </row>
    <row r="48" spans="1:205" x14ac:dyDescent="0.25">
      <c r="C48" s="1"/>
      <c r="D48" s="48" t="s">
        <v>58</v>
      </c>
      <c r="E48" s="48">
        <v>120</v>
      </c>
      <c r="F48" s="48">
        <v>5.7200000000000001E-2</v>
      </c>
      <c r="G48" s="48">
        <v>1.4</v>
      </c>
      <c r="H48" s="48">
        <f t="shared" si="458"/>
        <v>75</v>
      </c>
      <c r="I48" s="48"/>
      <c r="J48" s="48">
        <v>0.8</v>
      </c>
      <c r="K48" s="48">
        <v>50</v>
      </c>
      <c r="L48" s="48">
        <f>IF('Graph-Settings'!$I$6='Graph-Settings'!$C$46, K48, 'Graph-Settings'!$I$6)</f>
        <v>50</v>
      </c>
      <c r="M48" s="48">
        <f t="shared" si="464"/>
        <v>1</v>
      </c>
      <c r="N48" s="48">
        <f>$H48/100*(($E48*(1-EXP(-$F48*N$31))^$G48)) + ((100-$H48)/100*N39)</f>
        <v>12.877941795799858</v>
      </c>
      <c r="O48" s="48">
        <f t="shared" ref="O48:Q48" si="497">$H48/100*(($E48*(1-EXP(-$F48*O$31))^$G48)) + ((100-$H48)/100*O39)</f>
        <v>14.98846636625848</v>
      </c>
      <c r="P48" s="48">
        <f t="shared" si="497"/>
        <v>17.390299501007785</v>
      </c>
      <c r="Q48" s="48">
        <f t="shared" si="497"/>
        <v>20.106595530071882</v>
      </c>
      <c r="R48" s="48">
        <f t="shared" ref="R48:AP48" si="498">$H48/100*(($E48*(1-EXP(-$F48*R$31))^$G48)) + ((100-$H48)/100*R39)</f>
        <v>23.156884355524806</v>
      </c>
      <c r="S48" s="48">
        <f t="shared" si="498"/>
        <v>26.555004516052048</v>
      </c>
      <c r="T48" s="48">
        <f t="shared" si="498"/>
        <v>30.306691583101387</v>
      </c>
      <c r="U48" s="48">
        <f t="shared" si="498"/>
        <v>34.406917473254204</v>
      </c>
      <c r="V48" s="48">
        <f t="shared" si="498"/>
        <v>38.837158945214902</v>
      </c>
      <c r="W48" s="48">
        <f t="shared" si="498"/>
        <v>43.562873335970032</v>
      </c>
      <c r="X48" s="48">
        <f t="shared" si="498"/>
        <v>48.531565722000437</v>
      </c>
      <c r="Y48" s="48">
        <f t="shared" si="498"/>
        <v>53.671923635616359</v>
      </c>
      <c r="Z48" s="48">
        <f t="shared" si="498"/>
        <v>58.894541650521013</v>
      </c>
      <c r="AA48" s="48">
        <f t="shared" si="498"/>
        <v>64.094717964828533</v>
      </c>
      <c r="AB48" s="48">
        <f t="shared" si="498"/>
        <v>69.15763651045043</v>
      </c>
      <c r="AC48" s="48">
        <f t="shared" si="498"/>
        <v>73.96592256767336</v>
      </c>
      <c r="AD48" s="48">
        <f t="shared" si="498"/>
        <v>78.409083919975686</v>
      </c>
      <c r="AE48" s="48">
        <f t="shared" si="498"/>
        <v>81.761507610067028</v>
      </c>
      <c r="AF48" s="48">
        <f t="shared" si="498"/>
        <v>84.029252487718679</v>
      </c>
      <c r="AG48" s="48">
        <f t="shared" si="498"/>
        <v>85.614238552612349</v>
      </c>
      <c r="AH48" s="48">
        <f t="shared" si="498"/>
        <v>86.754370786353959</v>
      </c>
      <c r="AI48" s="48">
        <f t="shared" si="498"/>
        <v>87.593975722061742</v>
      </c>
      <c r="AJ48" s="48">
        <f t="shared" si="498"/>
        <v>88.224169886536316</v>
      </c>
      <c r="AK48" s="48">
        <f t="shared" si="498"/>
        <v>88.704557531734352</v>
      </c>
      <c r="AL48" s="48">
        <f t="shared" si="498"/>
        <v>89.07537335692372</v>
      </c>
      <c r="AM48" s="48">
        <f t="shared" si="498"/>
        <v>89.364537855986711</v>
      </c>
      <c r="AN48" s="48">
        <f t="shared" si="498"/>
        <v>89.591900382298348</v>
      </c>
      <c r="AO48" s="48">
        <f t="shared" si="498"/>
        <v>89.771872553408599</v>
      </c>
      <c r="AP48" s="48">
        <f t="shared" si="498"/>
        <v>89.915110412888652</v>
      </c>
      <c r="AR48" s="63">
        <f>$M48*N48</f>
        <v>12.877941795799858</v>
      </c>
      <c r="AS48" s="63">
        <f t="shared" si="466"/>
        <v>14.98846636625848</v>
      </c>
      <c r="AT48" s="63">
        <f t="shared" si="466"/>
        <v>17.390299501007785</v>
      </c>
      <c r="AU48" s="63">
        <f t="shared" si="466"/>
        <v>20.106595530071882</v>
      </c>
      <c r="AV48" s="63">
        <f t="shared" si="466"/>
        <v>23.156884355524806</v>
      </c>
      <c r="AW48" s="63">
        <f t="shared" si="466"/>
        <v>26.555004516052048</v>
      </c>
      <c r="AX48" s="63">
        <f>$M48*T48</f>
        <v>30.306691583101387</v>
      </c>
      <c r="AY48" s="63">
        <f t="shared" si="467"/>
        <v>34.406917473254204</v>
      </c>
      <c r="AZ48" s="63">
        <f t="shared" si="468"/>
        <v>38.837158945214902</v>
      </c>
      <c r="BA48" s="63">
        <f t="shared" si="469"/>
        <v>43.562873335970032</v>
      </c>
      <c r="BB48" s="63">
        <f t="shared" si="470"/>
        <v>48.531565722000437</v>
      </c>
      <c r="BC48" s="63">
        <f t="shared" si="471"/>
        <v>53.671923635616359</v>
      </c>
      <c r="BD48" s="63">
        <f t="shared" si="472"/>
        <v>58.894541650521013</v>
      </c>
      <c r="BE48" s="63">
        <f t="shared" si="473"/>
        <v>64.094717964828533</v>
      </c>
      <c r="BF48" s="63">
        <f t="shared" si="474"/>
        <v>69.15763651045043</v>
      </c>
      <c r="BG48" s="63">
        <f t="shared" si="475"/>
        <v>73.96592256767336</v>
      </c>
      <c r="BH48" s="63">
        <f t="shared" si="476"/>
        <v>78.409083919975686</v>
      </c>
      <c r="BI48" s="63">
        <f t="shared" si="477"/>
        <v>81.761507610067028</v>
      </c>
      <c r="BJ48" s="63">
        <f t="shared" si="478"/>
        <v>84.029252487718679</v>
      </c>
      <c r="BK48" s="63">
        <f t="shared" si="479"/>
        <v>85.614238552612349</v>
      </c>
      <c r="BL48" s="63">
        <f t="shared" si="480"/>
        <v>86.754370786353959</v>
      </c>
      <c r="BM48" s="63">
        <f t="shared" si="481"/>
        <v>87.593975722061742</v>
      </c>
      <c r="BN48" s="63">
        <f t="shared" si="482"/>
        <v>88.224169886536316</v>
      </c>
      <c r="BO48" s="63">
        <f t="shared" si="483"/>
        <v>88.704557531734352</v>
      </c>
      <c r="BP48" s="63">
        <f t="shared" si="484"/>
        <v>89.07537335692372</v>
      </c>
      <c r="BQ48" s="63">
        <f t="shared" si="485"/>
        <v>89.364537855986711</v>
      </c>
      <c r="BR48" s="63">
        <f t="shared" si="486"/>
        <v>89.591900382298348</v>
      </c>
      <c r="BS48" s="63">
        <f t="shared" si="487"/>
        <v>89.771872553408599</v>
      </c>
      <c r="BT48" s="63">
        <f t="shared" si="488"/>
        <v>89.915110412888652</v>
      </c>
      <c r="BW48" s="63" t="s">
        <v>19</v>
      </c>
      <c r="BX48" s="48"/>
      <c r="BY48" s="48"/>
      <c r="BZ48" s="48"/>
      <c r="CA48" s="48">
        <f>5*(1-EXP(-0.0115*L48))</f>
        <v>2.1864756559652214</v>
      </c>
      <c r="CB48" s="48"/>
      <c r="CC48" s="48">
        <v>6</v>
      </c>
      <c r="CD48" s="48">
        <v>0.8</v>
      </c>
      <c r="CE48" s="48">
        <f>0.001*CC48^1.5*(460+25.9*$CC$1)^1.5</f>
        <v>2381.5836371856572</v>
      </c>
      <c r="CF48" s="48">
        <f t="shared" si="489"/>
        <v>3.6307800191114792</v>
      </c>
      <c r="CG48" s="48"/>
      <c r="CI48" s="63">
        <f t="shared" si="490"/>
        <v>0.88078744570599221</v>
      </c>
      <c r="CJ48" s="48">
        <f t="shared" si="490"/>
        <v>0.92663203331774513</v>
      </c>
      <c r="CK48" s="48">
        <f t="shared" si="490"/>
        <v>0.95777274785047495</v>
      </c>
      <c r="CL48" s="48">
        <f t="shared" si="490"/>
        <v>0.97739168607400528</v>
      </c>
      <c r="CM48" s="48">
        <f t="shared" si="490"/>
        <v>0.98879061603396978</v>
      </c>
      <c r="CN48" s="48">
        <f t="shared" si="490"/>
        <v>0.99486959991876889</v>
      </c>
      <c r="CO48" s="48">
        <f t="shared" si="490"/>
        <v>0.99783527004999772</v>
      </c>
      <c r="CP48" s="48">
        <f t="shared" si="490"/>
        <v>0.99915697303578421</v>
      </c>
      <c r="CQ48" s="48">
        <f t="shared" si="490"/>
        <v>0.99969569106925504</v>
      </c>
      <c r="CR48" s="48">
        <f t="shared" si="490"/>
        <v>0.99989737012239344</v>
      </c>
      <c r="CS48" s="48">
        <f t="shared" si="491"/>
        <v>0.99996726876416431</v>
      </c>
      <c r="CT48" s="48">
        <f t="shared" si="491"/>
        <v>0.99998996531565676</v>
      </c>
      <c r="CU48" s="48">
        <f t="shared" si="491"/>
        <v>0.99999698124231928</v>
      </c>
      <c r="CV48" s="48">
        <f t="shared" si="491"/>
        <v>0.99999908716046493</v>
      </c>
      <c r="CW48" s="48">
        <f t="shared" si="491"/>
        <v>0.99999971511407304</v>
      </c>
      <c r="CX48" s="48">
        <f t="shared" si="491"/>
        <v>0.99999990572811026</v>
      </c>
      <c r="CY48" s="48">
        <f t="shared" si="491"/>
        <v>0.99999996607148067</v>
      </c>
      <c r="CZ48" s="48">
        <f t="shared" si="491"/>
        <v>0.99999998430725523</v>
      </c>
      <c r="DA48" s="48">
        <f t="shared" si="491"/>
        <v>0.99999999068508227</v>
      </c>
      <c r="DB48" s="48">
        <f t="shared" si="491"/>
        <v>0.99999999353068403</v>
      </c>
      <c r="DC48" s="48">
        <f t="shared" si="492"/>
        <v>0.99999999502293702</v>
      </c>
      <c r="DD48" s="48">
        <f t="shared" si="492"/>
        <v>0.9999999958969491</v>
      </c>
      <c r="DE48" s="48">
        <f t="shared" si="492"/>
        <v>0.99999999645057303</v>
      </c>
      <c r="DF48" s="48">
        <f t="shared" si="492"/>
        <v>0.99999999682185714</v>
      </c>
      <c r="DG48" s="48">
        <f t="shared" si="492"/>
        <v>0.99999999708167631</v>
      </c>
      <c r="DH48" s="48">
        <f t="shared" si="492"/>
        <v>0.9999999972694541</v>
      </c>
      <c r="DI48" s="48">
        <f t="shared" si="492"/>
        <v>0.99999999740857437</v>
      </c>
      <c r="DJ48" s="48">
        <f t="shared" si="492"/>
        <v>0.99999999751365298</v>
      </c>
      <c r="DK48" s="48">
        <f t="shared" si="492"/>
        <v>0.99999999759423042</v>
      </c>
      <c r="DL48" s="48"/>
      <c r="DM48" s="48">
        <f t="shared" ref="DM48:DV49" si="499">CI48*$CD48</f>
        <v>0.70462995656479377</v>
      </c>
      <c r="DN48" s="48">
        <f t="shared" si="499"/>
        <v>0.74130562665419619</v>
      </c>
      <c r="DO48" s="48">
        <f t="shared" si="499"/>
        <v>0.76621819828037996</v>
      </c>
      <c r="DP48" s="48">
        <f t="shared" si="499"/>
        <v>0.78191334885920427</v>
      </c>
      <c r="DQ48" s="48">
        <f t="shared" si="499"/>
        <v>0.79103249282717591</v>
      </c>
      <c r="DR48" s="48">
        <f t="shared" si="499"/>
        <v>0.7958956799350152</v>
      </c>
      <c r="DS48" s="48">
        <f t="shared" si="499"/>
        <v>0.7982682160399982</v>
      </c>
      <c r="DT48" s="48">
        <f t="shared" si="499"/>
        <v>0.79932557842862739</v>
      </c>
      <c r="DU48" s="48">
        <f t="shared" si="499"/>
        <v>0.79975655285540403</v>
      </c>
      <c r="DV48" s="48">
        <f t="shared" si="499"/>
        <v>0.79991789609791475</v>
      </c>
      <c r="DW48" s="48">
        <f t="shared" ref="DW48:EF49" si="500">CS48*$CD48</f>
        <v>0.79997381501133147</v>
      </c>
      <c r="DX48" s="48">
        <f t="shared" si="500"/>
        <v>0.7999919722525255</v>
      </c>
      <c r="DY48" s="48">
        <f t="shared" si="500"/>
        <v>0.79999758499385543</v>
      </c>
      <c r="DZ48" s="48">
        <f t="shared" si="500"/>
        <v>0.79999926972837199</v>
      </c>
      <c r="EA48" s="48">
        <f t="shared" si="500"/>
        <v>0.7999997720912585</v>
      </c>
      <c r="EB48" s="48">
        <f t="shared" si="500"/>
        <v>0.79999992458248825</v>
      </c>
      <c r="EC48" s="48">
        <f t="shared" si="500"/>
        <v>0.7999999728571846</v>
      </c>
      <c r="ED48" s="48">
        <f t="shared" si="500"/>
        <v>0.79999998744580425</v>
      </c>
      <c r="EE48" s="48">
        <f t="shared" si="500"/>
        <v>0.79999999254806586</v>
      </c>
      <c r="EF48" s="48">
        <f t="shared" si="500"/>
        <v>0.79999999482454731</v>
      </c>
      <c r="EG48" s="48">
        <f t="shared" ref="EG48:EO49" si="501">DC48*$CD48</f>
        <v>0.7999999960183497</v>
      </c>
      <c r="EH48" s="48">
        <f t="shared" si="501"/>
        <v>0.79999999671755928</v>
      </c>
      <c r="EI48" s="48">
        <f t="shared" si="501"/>
        <v>0.79999999716045844</v>
      </c>
      <c r="EJ48" s="48">
        <f t="shared" si="501"/>
        <v>0.79999999745748573</v>
      </c>
      <c r="EK48" s="48">
        <f t="shared" si="501"/>
        <v>0.79999999766534113</v>
      </c>
      <c r="EL48" s="48">
        <f t="shared" si="501"/>
        <v>0.7999999978155633</v>
      </c>
      <c r="EM48" s="48">
        <f t="shared" si="501"/>
        <v>0.7999999979268595</v>
      </c>
      <c r="EN48" s="48">
        <f t="shared" si="501"/>
        <v>0.79999999801092248</v>
      </c>
      <c r="EO48" s="48">
        <f t="shared" si="501"/>
        <v>0.79999999807538436</v>
      </c>
      <c r="EP48" s="48"/>
      <c r="EQ48" s="48">
        <f t="shared" si="335"/>
        <v>2.8911056125300152</v>
      </c>
      <c r="ER48" s="48">
        <f t="shared" si="336"/>
        <v>2.9277812826194176</v>
      </c>
      <c r="ES48" s="48">
        <f t="shared" si="337"/>
        <v>2.9526938542456014</v>
      </c>
      <c r="ET48" s="48">
        <f t="shared" si="338"/>
        <v>2.9683890048244255</v>
      </c>
      <c r="EU48" s="48">
        <f t="shared" si="339"/>
        <v>2.9775081487923973</v>
      </c>
      <c r="EV48" s="48">
        <f t="shared" si="340"/>
        <v>2.9823713359002366</v>
      </c>
      <c r="EW48" s="48">
        <f t="shared" si="341"/>
        <v>2.9847438720052195</v>
      </c>
      <c r="EX48" s="48">
        <f t="shared" si="342"/>
        <v>2.9858012343938487</v>
      </c>
      <c r="EY48" s="48">
        <f t="shared" si="343"/>
        <v>2.9862322088206255</v>
      </c>
      <c r="EZ48" s="48">
        <f t="shared" si="344"/>
        <v>2.9863935520631362</v>
      </c>
      <c r="FA48" s="48">
        <f t="shared" si="345"/>
        <v>2.9864494709765528</v>
      </c>
      <c r="FB48" s="48">
        <f t="shared" si="346"/>
        <v>2.9864676282177469</v>
      </c>
      <c r="FC48" s="48">
        <f t="shared" si="347"/>
        <v>2.9864732409590768</v>
      </c>
      <c r="FD48" s="48">
        <f t="shared" si="348"/>
        <v>2.9864749256935932</v>
      </c>
      <c r="FE48" s="48">
        <f t="shared" si="349"/>
        <v>2.98647542805648</v>
      </c>
      <c r="FF48" s="48">
        <f t="shared" si="350"/>
        <v>2.9864755805477099</v>
      </c>
      <c r="FG48" s="48">
        <f t="shared" si="351"/>
        <v>2.9864756288224061</v>
      </c>
      <c r="FH48" s="48">
        <f t="shared" si="352"/>
        <v>2.9864756434110258</v>
      </c>
      <c r="FI48" s="48">
        <f t="shared" si="353"/>
        <v>2.9864756485132871</v>
      </c>
      <c r="FJ48" s="48">
        <f t="shared" si="354"/>
        <v>2.9864756507897687</v>
      </c>
      <c r="FK48" s="48">
        <f t="shared" si="355"/>
        <v>2.9864756519835711</v>
      </c>
      <c r="FL48" s="48">
        <f t="shared" si="356"/>
        <v>2.9864756526827807</v>
      </c>
      <c r="FM48" s="48">
        <f t="shared" si="357"/>
        <v>2.9864756531256798</v>
      </c>
      <c r="FN48" s="48">
        <f t="shared" si="358"/>
        <v>2.986475653422707</v>
      </c>
      <c r="FO48" s="48">
        <f t="shared" si="359"/>
        <v>2.9864756536305626</v>
      </c>
      <c r="FP48" s="48">
        <f t="shared" si="360"/>
        <v>2.9864756537807846</v>
      </c>
      <c r="FQ48" s="48">
        <f t="shared" si="361"/>
        <v>2.9864756538920809</v>
      </c>
      <c r="FR48" s="48">
        <f t="shared" si="362"/>
        <v>2.9864756539761439</v>
      </c>
      <c r="FS48" s="48">
        <f t="shared" si="363"/>
        <v>2.9864756540406057</v>
      </c>
      <c r="FT48" s="48"/>
      <c r="FU48" s="48">
        <f t="shared" si="453"/>
        <v>11169.446941101551</v>
      </c>
      <c r="FV48" s="48">
        <f t="shared" si="455"/>
        <v>13164.885384690677</v>
      </c>
      <c r="FW48" s="48">
        <f t="shared" si="456"/>
        <v>15404.46913803481</v>
      </c>
      <c r="FX48" s="48">
        <f t="shared" si="457"/>
        <v>17905.259128775193</v>
      </c>
      <c r="FY48" s="48">
        <f t="shared" si="368"/>
        <v>20684.943560765489</v>
      </c>
      <c r="FZ48" s="48">
        <f t="shared" si="369"/>
        <v>23759.065288012491</v>
      </c>
      <c r="GA48" s="48">
        <f t="shared" si="370"/>
        <v>27137.31359502421</v>
      </c>
      <c r="GB48" s="48">
        <f t="shared" si="371"/>
        <v>30819.664998998906</v>
      </c>
      <c r="GC48" s="48">
        <f t="shared" si="372"/>
        <v>34793.032482386043</v>
      </c>
      <c r="GD48" s="48">
        <f t="shared" si="373"/>
        <v>39028.765211965212</v>
      </c>
      <c r="GE48" s="48">
        <f t="shared" si="374"/>
        <v>43481.120632839607</v>
      </c>
      <c r="GF48" s="48">
        <f t="shared" si="375"/>
        <v>48086.838744582965</v>
      </c>
      <c r="GG48" s="48">
        <f t="shared" si="376"/>
        <v>52766.091803349249</v>
      </c>
      <c r="GH48" s="48">
        <f t="shared" si="377"/>
        <v>57425.180421408928</v>
      </c>
      <c r="GI48" s="48">
        <f t="shared" si="378"/>
        <v>61961.274630276566</v>
      </c>
      <c r="GJ48" s="48">
        <f t="shared" si="379"/>
        <v>66269.226462311781</v>
      </c>
      <c r="GK48" s="48">
        <f t="shared" si="380"/>
        <v>70250.045461589456</v>
      </c>
      <c r="GL48" s="48">
        <f t="shared" si="381"/>
        <v>73253.625313809112</v>
      </c>
      <c r="GM48" s="48">
        <f t="shared" si="382"/>
        <v>75285.394895203921</v>
      </c>
      <c r="GN48" s="48">
        <f t="shared" si="383"/>
        <v>76705.451639485036</v>
      </c>
      <c r="GO48" s="48">
        <f t="shared" si="384"/>
        <v>77726.944816980278</v>
      </c>
      <c r="GP48" s="48">
        <f t="shared" si="385"/>
        <v>78479.18274468719</v>
      </c>
      <c r="GQ48" s="48">
        <f t="shared" si="386"/>
        <v>79043.800615009342</v>
      </c>
      <c r="GR48" s="48">
        <f t="shared" si="387"/>
        <v>79474.200424847542</v>
      </c>
      <c r="GS48" s="48">
        <f t="shared" si="388"/>
        <v>79806.43016055155</v>
      </c>
      <c r="GT48" s="48">
        <f t="shared" si="389"/>
        <v>80065.504985482679</v>
      </c>
      <c r="GU48" s="48">
        <f t="shared" si="390"/>
        <v>80269.208783297596</v>
      </c>
      <c r="GV48" s="48">
        <f t="shared" si="391"/>
        <v>80430.453537781199</v>
      </c>
      <c r="GW48" s="48">
        <f t="shared" si="392"/>
        <v>80558.786453539462</v>
      </c>
    </row>
    <row r="49" spans="1:205" x14ac:dyDescent="0.25">
      <c r="C49" s="1"/>
      <c r="D49" s="48" t="s">
        <v>59</v>
      </c>
      <c r="E49" s="48">
        <v>100</v>
      </c>
      <c r="F49" s="48">
        <v>4.0399999999999998E-2</v>
      </c>
      <c r="G49" s="48">
        <v>1.48</v>
      </c>
      <c r="H49" s="48">
        <f t="shared" si="458"/>
        <v>75</v>
      </c>
      <c r="I49" s="48"/>
      <c r="J49" s="48">
        <v>0.8</v>
      </c>
      <c r="K49" s="48">
        <v>50</v>
      </c>
      <c r="L49" s="48">
        <f>IF('Graph-Settings'!$I$6='Graph-Settings'!$C$46, K49, 'Graph-Settings'!$I$6)</f>
        <v>50</v>
      </c>
      <c r="M49" s="48">
        <f t="shared" si="464"/>
        <v>1</v>
      </c>
      <c r="N49" s="48">
        <f>$H49/100*(($E49*(1-EXP(-$F49*N$31))^$G49)) + ((100-$H49)/100*N40)</f>
        <v>6.0247305433832858</v>
      </c>
      <c r="O49" s="48">
        <f t="shared" ref="O49:Q49" si="502">$H49/100*(($E49*(1-EXP(-$F49*O$31))^$G49)) + ((100-$H49)/100*O40)</f>
        <v>7.1230029837063453</v>
      </c>
      <c r="P49" s="48">
        <f t="shared" si="502"/>
        <v>8.4008499255607703</v>
      </c>
      <c r="Q49" s="48">
        <f t="shared" si="502"/>
        <v>9.880709982401445</v>
      </c>
      <c r="R49" s="48">
        <f t="shared" ref="R49:AP49" si="503">$H49/100*(($E49*(1-EXP(-$F49*R$31))^$G49)) + ((100-$H49)/100*R40)</f>
        <v>11.585492062719494</v>
      </c>
      <c r="S49" s="48">
        <f t="shared" si="503"/>
        <v>13.537684554610344</v>
      </c>
      <c r="T49" s="48">
        <f t="shared" si="503"/>
        <v>15.758143262241346</v>
      </c>
      <c r="U49" s="48">
        <f t="shared" si="503"/>
        <v>18.264522901623177</v>
      </c>
      <c r="V49" s="48">
        <f t="shared" si="503"/>
        <v>21.069342178778413</v>
      </c>
      <c r="W49" s="48">
        <f t="shared" si="503"/>
        <v>24.177714610841235</v>
      </c>
      <c r="X49" s="48">
        <f t="shared" si="503"/>
        <v>27.584839534180091</v>
      </c>
      <c r="Y49" s="48">
        <f t="shared" si="503"/>
        <v>31.273430914032275</v>
      </c>
      <c r="Z49" s="48">
        <f t="shared" si="503"/>
        <v>35.21136153571949</v>
      </c>
      <c r="AA49" s="48">
        <f t="shared" si="503"/>
        <v>39.349905168407282</v>
      </c>
      <c r="AB49" s="48">
        <f t="shared" si="503"/>
        <v>43.623047354688886</v>
      </c>
      <c r="AC49" s="48">
        <f t="shared" si="503"/>
        <v>47.948373416318809</v>
      </c>
      <c r="AD49" s="48">
        <f t="shared" si="503"/>
        <v>52.229988539870916</v>
      </c>
      <c r="AE49" s="48">
        <f t="shared" si="503"/>
        <v>55.68612958655617</v>
      </c>
      <c r="AF49" s="48">
        <f t="shared" si="503"/>
        <v>58.159656561337343</v>
      </c>
      <c r="AG49" s="48">
        <f t="shared" si="503"/>
        <v>59.965913578664299</v>
      </c>
      <c r="AH49" s="48">
        <f t="shared" si="503"/>
        <v>61.310466381534034</v>
      </c>
      <c r="AI49" s="48">
        <f t="shared" si="503"/>
        <v>62.327609064875148</v>
      </c>
      <c r="AJ49" s="48">
        <f t="shared" si="503"/>
        <v>63.107459727014472</v>
      </c>
      <c r="AK49" s="48">
        <f t="shared" si="503"/>
        <v>63.712040771570521</v>
      </c>
      <c r="AL49" s="48">
        <f t="shared" si="503"/>
        <v>64.185038428403601</v>
      </c>
      <c r="AM49" s="48">
        <f t="shared" si="503"/>
        <v>64.55787193380317</v>
      </c>
      <c r="AN49" s="48">
        <f t="shared" si="503"/>
        <v>64.853560716482946</v>
      </c>
      <c r="AO49" s="48">
        <f t="shared" si="503"/>
        <v>65.089247156416533</v>
      </c>
      <c r="AP49" s="48">
        <f t="shared" si="503"/>
        <v>65.277879594823773</v>
      </c>
      <c r="AR49" s="63">
        <f>$M49*N49</f>
        <v>6.0247305433832858</v>
      </c>
      <c r="AS49" s="63">
        <f t="shared" si="466"/>
        <v>7.1230029837063453</v>
      </c>
      <c r="AT49" s="63">
        <f t="shared" si="466"/>
        <v>8.4008499255607703</v>
      </c>
      <c r="AU49" s="63">
        <f t="shared" si="466"/>
        <v>9.880709982401445</v>
      </c>
      <c r="AV49" s="63">
        <f t="shared" si="466"/>
        <v>11.585492062719494</v>
      </c>
      <c r="AW49" s="63">
        <f t="shared" si="466"/>
        <v>13.537684554610344</v>
      </c>
      <c r="AX49" s="63">
        <f>$M49*T49</f>
        <v>15.758143262241346</v>
      </c>
      <c r="AY49" s="63">
        <f t="shared" si="467"/>
        <v>18.264522901623177</v>
      </c>
      <c r="AZ49" s="63">
        <f t="shared" si="468"/>
        <v>21.069342178778413</v>
      </c>
      <c r="BA49" s="63">
        <f t="shared" si="469"/>
        <v>24.177714610841235</v>
      </c>
      <c r="BB49" s="63">
        <f t="shared" si="470"/>
        <v>27.584839534180091</v>
      </c>
      <c r="BC49" s="63">
        <f t="shared" si="471"/>
        <v>31.273430914032275</v>
      </c>
      <c r="BD49" s="63">
        <f t="shared" si="472"/>
        <v>35.21136153571949</v>
      </c>
      <c r="BE49" s="63">
        <f t="shared" si="473"/>
        <v>39.349905168407282</v>
      </c>
      <c r="BF49" s="63">
        <f t="shared" si="474"/>
        <v>43.623047354688886</v>
      </c>
      <c r="BG49" s="63">
        <f t="shared" si="475"/>
        <v>47.948373416318809</v>
      </c>
      <c r="BH49" s="63">
        <f t="shared" si="476"/>
        <v>52.229988539870916</v>
      </c>
      <c r="BI49" s="63">
        <f t="shared" si="477"/>
        <v>55.68612958655617</v>
      </c>
      <c r="BJ49" s="63">
        <f t="shared" si="478"/>
        <v>58.159656561337343</v>
      </c>
      <c r="BK49" s="63">
        <f t="shared" si="479"/>
        <v>59.965913578664299</v>
      </c>
      <c r="BL49" s="63">
        <f t="shared" si="480"/>
        <v>61.310466381534034</v>
      </c>
      <c r="BM49" s="63">
        <f t="shared" si="481"/>
        <v>62.327609064875148</v>
      </c>
      <c r="BN49" s="63">
        <f t="shared" si="482"/>
        <v>63.107459727014472</v>
      </c>
      <c r="BO49" s="63">
        <f t="shared" si="483"/>
        <v>63.712040771570521</v>
      </c>
      <c r="BP49" s="63">
        <f t="shared" si="484"/>
        <v>64.185038428403601</v>
      </c>
      <c r="BQ49" s="63">
        <f t="shared" si="485"/>
        <v>64.55787193380317</v>
      </c>
      <c r="BR49" s="63">
        <f t="shared" si="486"/>
        <v>64.853560716482946</v>
      </c>
      <c r="BS49" s="63">
        <f t="shared" si="487"/>
        <v>65.089247156416533</v>
      </c>
      <c r="BT49" s="63">
        <f t="shared" si="488"/>
        <v>65.277879594823773</v>
      </c>
      <c r="BW49" s="63" t="s">
        <v>25</v>
      </c>
      <c r="BX49" s="48"/>
      <c r="BY49" s="48"/>
      <c r="BZ49" s="48"/>
      <c r="CA49" s="48">
        <f>5*(1-EXP(-0.0115*L48))</f>
        <v>2.1864756559652214</v>
      </c>
      <c r="CB49" s="48"/>
      <c r="CC49" s="48">
        <v>6</v>
      </c>
      <c r="CD49" s="48">
        <v>0.8</v>
      </c>
      <c r="CE49" s="48">
        <f>0.001*CC49^1.5*(460+25.9*$CC$1)^1.5</f>
        <v>2381.5836371856572</v>
      </c>
      <c r="CF49" s="48">
        <f t="shared" si="489"/>
        <v>3.6307800191114792</v>
      </c>
      <c r="CG49" s="48"/>
      <c r="CI49" s="63">
        <f t="shared" si="490"/>
        <v>0.42340122631427457</v>
      </c>
      <c r="CJ49" s="48">
        <f t="shared" si="490"/>
        <v>0.55211164349644348</v>
      </c>
      <c r="CK49" s="48">
        <f t="shared" si="490"/>
        <v>0.6661675566447709</v>
      </c>
      <c r="CL49" s="48">
        <f t="shared" si="490"/>
        <v>0.76247535478307671</v>
      </c>
      <c r="CM49" s="48">
        <f t="shared" si="490"/>
        <v>0.83951964939275547</v>
      </c>
      <c r="CN49" s="48">
        <f t="shared" si="490"/>
        <v>0.89757127039361984</v>
      </c>
      <c r="CO49" s="48">
        <f t="shared" si="490"/>
        <v>0.9385353794872443</v>
      </c>
      <c r="CP49" s="48">
        <f t="shared" si="490"/>
        <v>0.96546427083884012</v>
      </c>
      <c r="CQ49" s="48">
        <f t="shared" si="490"/>
        <v>0.98188236121475425</v>
      </c>
      <c r="CR49" s="48">
        <f t="shared" si="490"/>
        <v>0.99113633511598243</v>
      </c>
      <c r="CS49" s="48">
        <f t="shared" si="491"/>
        <v>0.99595160061056442</v>
      </c>
      <c r="CT49" s="48">
        <f t="shared" si="491"/>
        <v>0.99826684131506682</v>
      </c>
      <c r="CU49" s="48">
        <f t="shared" si="491"/>
        <v>0.99929937218676212</v>
      </c>
      <c r="CV49" s="48">
        <f t="shared" si="491"/>
        <v>0.99972954336434428</v>
      </c>
      <c r="CW49" s="48">
        <f t="shared" si="491"/>
        <v>0.99989878073839766</v>
      </c>
      <c r="CX49" s="48">
        <f t="shared" si="491"/>
        <v>0.99996257031610658</v>
      </c>
      <c r="CY49" s="48">
        <f t="shared" si="491"/>
        <v>0.9999860190932085</v>
      </c>
      <c r="CZ49" s="48">
        <f t="shared" si="491"/>
        <v>0.99999368593201476</v>
      </c>
      <c r="DA49" s="48">
        <f t="shared" si="491"/>
        <v>0.99999642534398026</v>
      </c>
      <c r="DB49" s="48">
        <f t="shared" si="491"/>
        <v>0.99999764054693685</v>
      </c>
      <c r="DC49" s="48">
        <f t="shared" si="492"/>
        <v>0.99999826816300041</v>
      </c>
      <c r="DD49" s="48">
        <f t="shared" si="492"/>
        <v>0.99999862941195528</v>
      </c>
      <c r="DE49" s="48">
        <f t="shared" si="492"/>
        <v>0.99999885446219527</v>
      </c>
      <c r="DF49" s="48">
        <f t="shared" si="492"/>
        <v>0.99999900317436607</v>
      </c>
      <c r="DG49" s="48">
        <f t="shared" si="492"/>
        <v>0.99999910592791597</v>
      </c>
      <c r="DH49" s="48">
        <f t="shared" si="492"/>
        <v>0.99999917940088912</v>
      </c>
      <c r="DI49" s="48">
        <f t="shared" si="492"/>
        <v>0.99999923335314123</v>
      </c>
      <c r="DJ49" s="48">
        <f t="shared" si="492"/>
        <v>0.99999927380512954</v>
      </c>
      <c r="DK49" s="48">
        <f t="shared" si="492"/>
        <v>0.99999930463774878</v>
      </c>
      <c r="DL49" s="48"/>
      <c r="DM49" s="48">
        <f t="shared" si="499"/>
        <v>0.33872098105141968</v>
      </c>
      <c r="DN49" s="48">
        <f t="shared" si="499"/>
        <v>0.44168931479715479</v>
      </c>
      <c r="DO49" s="48">
        <f t="shared" si="499"/>
        <v>0.53293404531581678</v>
      </c>
      <c r="DP49" s="48">
        <f t="shared" si="499"/>
        <v>0.60998028382646141</v>
      </c>
      <c r="DQ49" s="48">
        <f t="shared" si="499"/>
        <v>0.6716157195142044</v>
      </c>
      <c r="DR49" s="48">
        <f t="shared" si="499"/>
        <v>0.71805701631489594</v>
      </c>
      <c r="DS49" s="48">
        <f t="shared" si="499"/>
        <v>0.75082830358979546</v>
      </c>
      <c r="DT49" s="48">
        <f t="shared" si="499"/>
        <v>0.77237141667107212</v>
      </c>
      <c r="DU49" s="48">
        <f t="shared" si="499"/>
        <v>0.7855058889718034</v>
      </c>
      <c r="DV49" s="48">
        <f t="shared" si="499"/>
        <v>0.79290906809278594</v>
      </c>
      <c r="DW49" s="48">
        <f t="shared" si="500"/>
        <v>0.79676128048845163</v>
      </c>
      <c r="DX49" s="48">
        <f t="shared" si="500"/>
        <v>0.79861347305205355</v>
      </c>
      <c r="DY49" s="48">
        <f t="shared" si="500"/>
        <v>0.7994394977494097</v>
      </c>
      <c r="DZ49" s="48">
        <f t="shared" si="500"/>
        <v>0.79978363469147551</v>
      </c>
      <c r="EA49" s="48">
        <f t="shared" si="500"/>
        <v>0.79991902459071818</v>
      </c>
      <c r="EB49" s="48">
        <f t="shared" si="500"/>
        <v>0.79997005625288531</v>
      </c>
      <c r="EC49" s="48">
        <f t="shared" si="500"/>
        <v>0.79998881527456689</v>
      </c>
      <c r="ED49" s="48">
        <f t="shared" si="500"/>
        <v>0.79999494874561183</v>
      </c>
      <c r="EE49" s="48">
        <f t="shared" si="500"/>
        <v>0.7999971402751842</v>
      </c>
      <c r="EF49" s="48">
        <f t="shared" si="500"/>
        <v>0.79999811243754948</v>
      </c>
      <c r="EG49" s="48">
        <f t="shared" si="501"/>
        <v>0.79999861453040033</v>
      </c>
      <c r="EH49" s="48">
        <f t="shared" si="501"/>
        <v>0.79999890352956426</v>
      </c>
      <c r="EI49" s="48">
        <f t="shared" si="501"/>
        <v>0.79999908356975624</v>
      </c>
      <c r="EJ49" s="48">
        <f t="shared" si="501"/>
        <v>0.79999920253949286</v>
      </c>
      <c r="EK49" s="48">
        <f t="shared" si="501"/>
        <v>0.79999928474233284</v>
      </c>
      <c r="EL49" s="48">
        <f t="shared" si="501"/>
        <v>0.79999934352071134</v>
      </c>
      <c r="EM49" s="48">
        <f t="shared" si="501"/>
        <v>0.79999938668251303</v>
      </c>
      <c r="EN49" s="48">
        <f t="shared" si="501"/>
        <v>0.79999941904410365</v>
      </c>
      <c r="EO49" s="48">
        <f t="shared" si="501"/>
        <v>0.79999944371019904</v>
      </c>
      <c r="EP49" s="48"/>
      <c r="EQ49" s="48">
        <f t="shared" si="335"/>
        <v>2.525196637016641</v>
      </c>
      <c r="ER49" s="48">
        <f t="shared" si="336"/>
        <v>2.6281649707623762</v>
      </c>
      <c r="ES49" s="48">
        <f t="shared" si="337"/>
        <v>2.7194097012810383</v>
      </c>
      <c r="ET49" s="48">
        <f t="shared" si="338"/>
        <v>2.7964559397916826</v>
      </c>
      <c r="EU49" s="48">
        <f t="shared" si="339"/>
        <v>2.8580913754794257</v>
      </c>
      <c r="EV49" s="48">
        <f t="shared" si="340"/>
        <v>2.9045326722801175</v>
      </c>
      <c r="EW49" s="48">
        <f t="shared" si="341"/>
        <v>2.9373039595550168</v>
      </c>
      <c r="EX49" s="48">
        <f t="shared" si="342"/>
        <v>2.9588470726362934</v>
      </c>
      <c r="EY49" s="48">
        <f t="shared" si="343"/>
        <v>2.9719815449370248</v>
      </c>
      <c r="EZ49" s="48">
        <f t="shared" si="344"/>
        <v>2.9793847240580074</v>
      </c>
      <c r="FA49" s="48">
        <f t="shared" si="345"/>
        <v>2.983236936453673</v>
      </c>
      <c r="FB49" s="48">
        <f t="shared" si="346"/>
        <v>2.985089129017275</v>
      </c>
      <c r="FC49" s="48">
        <f t="shared" si="347"/>
        <v>2.9859151537146311</v>
      </c>
      <c r="FD49" s="48">
        <f t="shared" si="348"/>
        <v>2.9862592906566969</v>
      </c>
      <c r="FE49" s="48">
        <f t="shared" si="349"/>
        <v>2.9863946805559394</v>
      </c>
      <c r="FF49" s="48">
        <f t="shared" si="350"/>
        <v>2.9864457122181065</v>
      </c>
      <c r="FG49" s="48">
        <f t="shared" si="351"/>
        <v>2.9864644712397883</v>
      </c>
      <c r="FH49" s="48">
        <f t="shared" si="352"/>
        <v>2.9864706047108331</v>
      </c>
      <c r="FI49" s="48">
        <f t="shared" si="353"/>
        <v>2.9864727962404056</v>
      </c>
      <c r="FJ49" s="48">
        <f t="shared" si="354"/>
        <v>2.9864737684027709</v>
      </c>
      <c r="FK49" s="48">
        <f t="shared" si="355"/>
        <v>2.9864742704956218</v>
      </c>
      <c r="FL49" s="48">
        <f t="shared" si="356"/>
        <v>2.9864745594947859</v>
      </c>
      <c r="FM49" s="48">
        <f t="shared" si="357"/>
        <v>2.9864747395349776</v>
      </c>
      <c r="FN49" s="48">
        <f t="shared" si="358"/>
        <v>2.9864748585047143</v>
      </c>
      <c r="FO49" s="48">
        <f t="shared" si="359"/>
        <v>2.9864749407075544</v>
      </c>
      <c r="FP49" s="48">
        <f t="shared" si="360"/>
        <v>2.9864749994859325</v>
      </c>
      <c r="FQ49" s="48">
        <f t="shared" si="361"/>
        <v>2.9864750426477347</v>
      </c>
      <c r="FR49" s="48">
        <f t="shared" si="362"/>
        <v>2.986475075009325</v>
      </c>
      <c r="FS49" s="48">
        <f t="shared" si="363"/>
        <v>2.9864750996754204</v>
      </c>
      <c r="FT49" s="48"/>
      <c r="FU49" s="48">
        <f t="shared" si="453"/>
        <v>4564.0887921248741</v>
      </c>
      <c r="FV49" s="48">
        <f t="shared" si="455"/>
        <v>5616.1280785238714</v>
      </c>
      <c r="FW49" s="48">
        <f t="shared" si="456"/>
        <v>6853.605835972814</v>
      </c>
      <c r="FX49" s="48">
        <f t="shared" si="457"/>
        <v>8289.2910358936479</v>
      </c>
      <c r="FY49" s="48">
        <f t="shared" si="368"/>
        <v>9933.7184835431781</v>
      </c>
      <c r="FZ49" s="48">
        <f t="shared" si="369"/>
        <v>11796.194128766296</v>
      </c>
      <c r="GA49" s="48">
        <f t="shared" si="370"/>
        <v>13885.936979825014</v>
      </c>
      <c r="GB49" s="48">
        <f t="shared" si="371"/>
        <v>16212.579036169882</v>
      </c>
      <c r="GC49" s="48">
        <f t="shared" si="372"/>
        <v>18785.308835787808</v>
      </c>
      <c r="GD49" s="48">
        <f t="shared" si="373"/>
        <v>21610.414072252341</v>
      </c>
      <c r="GE49" s="48">
        <f t="shared" si="374"/>
        <v>24687.633655354071</v>
      </c>
      <c r="GF49" s="48">
        <f t="shared" si="375"/>
        <v>28006.19359456516</v>
      </c>
      <c r="GG49" s="48">
        <f t="shared" si="376"/>
        <v>31541.441397728791</v>
      </c>
      <c r="GH49" s="48">
        <f t="shared" si="377"/>
        <v>35252.705968684866</v>
      </c>
      <c r="GI49" s="48">
        <f t="shared" si="378"/>
        <v>39082.69097090482</v>
      </c>
      <c r="GJ49" s="48">
        <f t="shared" si="379"/>
        <v>42958.564259099381</v>
      </c>
      <c r="GK49" s="48">
        <f t="shared" si="380"/>
        <v>46794.90153227574</v>
      </c>
      <c r="GL49" s="48">
        <f t="shared" si="381"/>
        <v>49891.49673011047</v>
      </c>
      <c r="GM49" s="48">
        <f t="shared" si="382"/>
        <v>52107.669647735638</v>
      </c>
      <c r="GN49" s="48">
        <f t="shared" si="383"/>
        <v>53725.988370296538</v>
      </c>
      <c r="GO49" s="48">
        <f t="shared" si="384"/>
        <v>54930.639108161464</v>
      </c>
      <c r="GP49" s="48">
        <f t="shared" si="385"/>
        <v>55841.945647915869</v>
      </c>
      <c r="GQ49" s="48">
        <f t="shared" si="386"/>
        <v>56540.650305284886</v>
      </c>
      <c r="GR49" s="48">
        <f t="shared" si="387"/>
        <v>57082.322384496794</v>
      </c>
      <c r="GS49" s="48">
        <f t="shared" si="388"/>
        <v>57506.102650433626</v>
      </c>
      <c r="GT49" s="48">
        <f t="shared" si="389"/>
        <v>57840.141165095316</v>
      </c>
      <c r="GU49" s="48">
        <f t="shared" si="390"/>
        <v>58105.062151984755</v>
      </c>
      <c r="GV49" s="48">
        <f t="shared" si="391"/>
        <v>58316.224285127864</v>
      </c>
      <c r="GW49" s="48">
        <f t="shared" si="392"/>
        <v>58485.228590865423</v>
      </c>
    </row>
    <row r="50" spans="1:205" x14ac:dyDescent="0.25">
      <c r="C50" s="1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</row>
    <row r="51" spans="1:205" x14ac:dyDescent="0.25">
      <c r="C51" s="1"/>
      <c r="D51" s="43" t="s">
        <v>16</v>
      </c>
      <c r="E51" s="43">
        <v>30</v>
      </c>
      <c r="F51" s="43">
        <v>0.08</v>
      </c>
      <c r="G51" s="43">
        <v>3</v>
      </c>
      <c r="H51" s="43"/>
      <c r="I51" s="43"/>
      <c r="J51" s="43">
        <v>0.8</v>
      </c>
      <c r="K51" s="43">
        <v>62</v>
      </c>
      <c r="L51" s="43">
        <f>IF('Graph-Settings'!$I$6='Graph-Settings'!$C$46, K51, 'Graph-Settings'!$I$6)</f>
        <v>62</v>
      </c>
      <c r="M51" s="43">
        <f t="shared" si="464"/>
        <v>1</v>
      </c>
      <c r="N51" s="43">
        <f>$E51*(1-EXP(-$F51*N$31))^$G51</f>
        <v>1.046761060785157</v>
      </c>
      <c r="O51" s="43">
        <f t="shared" ref="O51:AD52" si="504">$E51*(1-EXP(-$F51*O$31))^$G51</f>
        <v>1.418409656097243</v>
      </c>
      <c r="P51" s="43">
        <f t="shared" si="504"/>
        <v>1.9045967321643333</v>
      </c>
      <c r="Q51" s="43">
        <f t="shared" si="504"/>
        <v>2.531772975694961</v>
      </c>
      <c r="R51" s="43">
        <f t="shared" si="504"/>
        <v>3.3282162693163948</v>
      </c>
      <c r="S51" s="43">
        <f t="shared" si="504"/>
        <v>4.3219873572319987</v>
      </c>
      <c r="T51" s="43">
        <f t="shared" si="504"/>
        <v>5.5378658015148181</v>
      </c>
      <c r="U51" s="43">
        <f t="shared" si="504"/>
        <v>6.9932829741610618</v>
      </c>
      <c r="V51" s="43">
        <f t="shared" si="504"/>
        <v>8.6935301225660275</v>
      </c>
      <c r="W51" s="43">
        <f t="shared" si="504"/>
        <v>10.6268717293124</v>
      </c>
      <c r="X51" s="43">
        <f t="shared" si="504"/>
        <v>12.760570332339801</v>
      </c>
      <c r="Y51" s="43">
        <f t="shared" si="504"/>
        <v>15.03909795126382</v>
      </c>
      <c r="Z51" s="43">
        <f t="shared" si="504"/>
        <v>17.385794003426327</v>
      </c>
      <c r="AA51" s="43">
        <f t="shared" si="504"/>
        <v>19.708767551305233</v>
      </c>
      <c r="AB51" s="43">
        <f t="shared" si="504"/>
        <v>21.91088730933167</v>
      </c>
      <c r="AC51" s="43">
        <f t="shared" si="504"/>
        <v>23.902430208873632</v>
      </c>
      <c r="AD51" s="43">
        <f t="shared" si="504"/>
        <v>25.613789230177986</v>
      </c>
      <c r="AE51" s="43">
        <f t="shared" ref="R51:AP52" si="505">$E51*(1-EXP(-$F51*AE$31))^$G51</f>
        <v>26.795049435035814</v>
      </c>
      <c r="AF51" s="43">
        <f t="shared" si="505"/>
        <v>27.527332096457815</v>
      </c>
      <c r="AG51" s="43">
        <f t="shared" si="505"/>
        <v>28.001679624499257</v>
      </c>
      <c r="AH51" s="43">
        <f t="shared" si="505"/>
        <v>28.321536326269705</v>
      </c>
      <c r="AI51" s="43">
        <f t="shared" si="505"/>
        <v>28.544641322161734</v>
      </c>
      <c r="AJ51" s="43">
        <f t="shared" si="505"/>
        <v>28.70470042186945</v>
      </c>
      <c r="AK51" s="43">
        <f t="shared" si="505"/>
        <v>28.822226743148068</v>
      </c>
      <c r="AL51" s="43">
        <f t="shared" si="505"/>
        <v>28.910185177327623</v>
      </c>
      <c r="AM51" s="43">
        <f t="shared" si="505"/>
        <v>28.977052432866877</v>
      </c>
      <c r="AN51" s="43">
        <f t="shared" si="505"/>
        <v>29.02854081447358</v>
      </c>
      <c r="AO51" s="43">
        <f t="shared" si="505"/>
        <v>29.068604402485278</v>
      </c>
      <c r="AP51" s="43">
        <f t="shared" si="505"/>
        <v>29.100045872167954</v>
      </c>
      <c r="AQ51" s="65" t="s">
        <v>113</v>
      </c>
      <c r="AR51" s="57">
        <f>$M51*N51</f>
        <v>1.046761060785157</v>
      </c>
      <c r="AS51" s="57">
        <f t="shared" ref="AS51:AW51" si="506">$M51*O51</f>
        <v>1.418409656097243</v>
      </c>
      <c r="AT51" s="57">
        <f t="shared" si="506"/>
        <v>1.9045967321643333</v>
      </c>
      <c r="AU51" s="57">
        <f t="shared" si="506"/>
        <v>2.531772975694961</v>
      </c>
      <c r="AV51" s="57">
        <f t="shared" si="506"/>
        <v>3.3282162693163948</v>
      </c>
      <c r="AW51" s="57">
        <f t="shared" si="506"/>
        <v>4.3219873572319987</v>
      </c>
      <c r="AX51" s="57">
        <f>$M51*T51</f>
        <v>5.5378658015148181</v>
      </c>
      <c r="AY51" s="57">
        <f t="shared" ref="AY51" si="507">$M51*U51</f>
        <v>6.9932829741610618</v>
      </c>
      <c r="AZ51" s="57">
        <f t="shared" ref="AZ51:BA51" si="508">$M51*V51</f>
        <v>8.6935301225660275</v>
      </c>
      <c r="BA51" s="57">
        <f t="shared" si="508"/>
        <v>10.6268717293124</v>
      </c>
      <c r="BB51" s="57">
        <f t="shared" ref="BB51" si="509">$M51*X51</f>
        <v>12.760570332339801</v>
      </c>
      <c r="BC51" s="57">
        <f t="shared" ref="BC51" si="510">$M51*Y51</f>
        <v>15.03909795126382</v>
      </c>
      <c r="BD51" s="57">
        <f t="shared" ref="BD51" si="511">$M51*Z51</f>
        <v>17.385794003426327</v>
      </c>
      <c r="BE51" s="57">
        <f t="shared" ref="BE51" si="512">$M51*AA51</f>
        <v>19.708767551305233</v>
      </c>
      <c r="BF51" s="57">
        <f t="shared" ref="BF51:BG51" si="513">$M51*AB51</f>
        <v>21.91088730933167</v>
      </c>
      <c r="BG51" s="57">
        <f t="shared" si="513"/>
        <v>23.902430208873632</v>
      </c>
      <c r="BH51" s="57">
        <f t="shared" ref="BH51" si="514">$M51*AD51</f>
        <v>25.613789230177986</v>
      </c>
      <c r="BI51" s="57">
        <f t="shared" ref="BI51:BJ51" si="515">$M51*AE51</f>
        <v>26.795049435035814</v>
      </c>
      <c r="BJ51" s="57">
        <f t="shared" si="515"/>
        <v>27.527332096457815</v>
      </c>
      <c r="BK51" s="57">
        <f t="shared" ref="BK51" si="516">$M51*AG51</f>
        <v>28.001679624499257</v>
      </c>
      <c r="BL51" s="57">
        <f t="shared" ref="BL51" si="517">$M51*AH51</f>
        <v>28.321536326269705</v>
      </c>
      <c r="BM51" s="57">
        <f t="shared" ref="BM51" si="518">$M51*AI51</f>
        <v>28.544641322161734</v>
      </c>
      <c r="BN51" s="57">
        <f t="shared" ref="BN51" si="519">$M51*AJ51</f>
        <v>28.70470042186945</v>
      </c>
      <c r="BO51" s="57">
        <f t="shared" ref="BO51" si="520">$M51*AK51</f>
        <v>28.822226743148068</v>
      </c>
      <c r="BP51" s="57">
        <f t="shared" ref="BP51" si="521">$M51*AL51</f>
        <v>28.910185177327623</v>
      </c>
      <c r="BQ51" s="57">
        <f t="shared" ref="BQ51" si="522">$M51*AM51</f>
        <v>28.977052432866877</v>
      </c>
      <c r="BR51" s="57">
        <f t="shared" ref="BR51" si="523">$M51*AN51</f>
        <v>29.02854081447358</v>
      </c>
      <c r="BS51" s="57">
        <f t="shared" ref="BS51" si="524">$M51*AO51</f>
        <v>29.068604402485278</v>
      </c>
      <c r="BT51" s="57">
        <f t="shared" ref="BT51" si="525">$M51*AP51</f>
        <v>29.100045872167954</v>
      </c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</row>
    <row r="52" spans="1:205" x14ac:dyDescent="0.25">
      <c r="C52" s="1"/>
      <c r="D52" s="43" t="s">
        <v>110</v>
      </c>
      <c r="E52" s="43">
        <v>60</v>
      </c>
      <c r="F52" s="43">
        <v>4.9700000000000001E-2</v>
      </c>
      <c r="G52" s="43">
        <v>1</v>
      </c>
      <c r="H52" s="43"/>
      <c r="I52" s="43"/>
      <c r="J52" s="43"/>
      <c r="K52" s="43"/>
      <c r="L52" s="43"/>
      <c r="M52" s="43"/>
      <c r="N52" s="43">
        <f>$E52*(1-EXP(-$F52*N$31))^$G52</f>
        <v>13.075697767317445</v>
      </c>
      <c r="O52" s="43">
        <f t="shared" si="504"/>
        <v>14.598963393585171</v>
      </c>
      <c r="P52" s="43">
        <f t="shared" si="504"/>
        <v>16.266968650248867</v>
      </c>
      <c r="Q52" s="43">
        <f t="shared" si="504"/>
        <v>18.084858278343145</v>
      </c>
      <c r="R52" s="43">
        <f t="shared" si="505"/>
        <v>20.055513885952536</v>
      </c>
      <c r="S52" s="43">
        <f t="shared" si="505"/>
        <v>22.178831708101804</v>
      </c>
      <c r="T52" s="43">
        <f t="shared" si="504"/>
        <v>24.450926494064326</v>
      </c>
      <c r="U52" s="43">
        <f t="shared" si="505"/>
        <v>26.863295716431402</v>
      </c>
      <c r="V52" s="43">
        <f t="shared" si="505"/>
        <v>29.401999380339696</v>
      </c>
      <c r="W52" s="43">
        <f t="shared" si="504"/>
        <v>32.046935872434688</v>
      </c>
      <c r="X52" s="43">
        <f t="shared" si="505"/>
        <v>34.771321590544424</v>
      </c>
      <c r="Y52" s="43">
        <f t="shared" si="505"/>
        <v>37.541507671803814</v>
      </c>
      <c r="Z52" s="43">
        <f t="shared" si="504"/>
        <v>40.317284670781248</v>
      </c>
      <c r="AA52" s="43">
        <f t="shared" si="505"/>
        <v>43.052826577135484</v>
      </c>
      <c r="AB52" s="43">
        <f t="shared" si="505"/>
        <v>45.698398109701458</v>
      </c>
      <c r="AC52" s="43">
        <f t="shared" si="504"/>
        <v>48.202882654561591</v>
      </c>
      <c r="AD52" s="43">
        <f t="shared" si="505"/>
        <v>50.517074993365092</v>
      </c>
      <c r="AE52" s="43">
        <f t="shared" si="505"/>
        <v>52.266912011414895</v>
      </c>
      <c r="AF52" s="43">
        <f t="shared" si="505"/>
        <v>53.453721972332758</v>
      </c>
      <c r="AG52" s="43">
        <f t="shared" si="505"/>
        <v>54.28497277754073</v>
      </c>
      <c r="AH52" s="43">
        <f t="shared" si="505"/>
        <v>54.883776378806886</v>
      </c>
      <c r="AI52" s="43">
        <f t="shared" si="505"/>
        <v>55.325116125177381</v>
      </c>
      <c r="AJ52" s="43">
        <f t="shared" si="505"/>
        <v>55.656517766710529</v>
      </c>
      <c r="AK52" s="43">
        <f t="shared" si="505"/>
        <v>55.909173248586555</v>
      </c>
      <c r="AL52" s="43">
        <f t="shared" si="505"/>
        <v>56.104190714191148</v>
      </c>
      <c r="AM52" s="43">
        <f t="shared" si="505"/>
        <v>56.256243385367668</v>
      </c>
      <c r="AN52" s="43">
        <f t="shared" si="505"/>
        <v>56.375774228443404</v>
      </c>
      <c r="AO52" s="43">
        <f t="shared" si="505"/>
        <v>56.470369877263074</v>
      </c>
      <c r="AP52" s="43">
        <f t="shared" si="505"/>
        <v>56.545641241566422</v>
      </c>
      <c r="AQ52" s="65" t="s">
        <v>111</v>
      </c>
      <c r="AR52" s="57">
        <f>N52*($CG$37/0.778237)</f>
        <v>13.075697173458192</v>
      </c>
      <c r="AS52" s="57">
        <f t="shared" ref="AS52:AW52" si="526">O52*($CG$37/0.778237)</f>
        <v>14.598962730543729</v>
      </c>
      <c r="AT52" s="57">
        <f t="shared" si="526"/>
        <v>16.266967911451594</v>
      </c>
      <c r="AU52" s="57">
        <f t="shared" si="526"/>
        <v>18.084857456982739</v>
      </c>
      <c r="AV52" s="57">
        <f t="shared" si="526"/>
        <v>20.055512975090821</v>
      </c>
      <c r="AW52" s="57">
        <f t="shared" si="526"/>
        <v>22.178830700805314</v>
      </c>
      <c r="AX52" s="57">
        <f>T52*($CG$37/0.778237)</f>
        <v>24.45092538357606</v>
      </c>
      <c r="AY52" s="57">
        <f t="shared" ref="AY52" si="527">U52*($CG$37/0.778237)</f>
        <v>26.863294496380508</v>
      </c>
      <c r="AZ52" s="57">
        <f t="shared" ref="AZ52:BA52" si="528">V52*($CG$37/0.778237)</f>
        <v>29.401998044988442</v>
      </c>
      <c r="BA52" s="57">
        <f t="shared" si="528"/>
        <v>32.046934416958294</v>
      </c>
      <c r="BB52" s="57">
        <f t="shared" ref="BB52" si="529">X52*($CG$37/0.778237)</f>
        <v>34.771320011334545</v>
      </c>
      <c r="BC52" s="57">
        <f t="shared" ref="BC52" si="530">Y52*($CG$37/0.778237)</f>
        <v>37.541505966780335</v>
      </c>
      <c r="BD52" s="57">
        <f t="shared" ref="BD52" si="531">Z52*($CG$37/0.778237)</f>
        <v>40.317282839690243</v>
      </c>
      <c r="BE52" s="57">
        <f t="shared" ref="BE52" si="532">AA52*($CG$37/0.778237)</f>
        <v>43.052824621804312</v>
      </c>
      <c r="BF52" s="57">
        <f t="shared" ref="BF52:BG52" si="533">AB52*($CG$37/0.778237)</f>
        <v>45.698396034216302</v>
      </c>
      <c r="BG52" s="57">
        <f t="shared" si="533"/>
        <v>48.20288046533021</v>
      </c>
      <c r="BH52" s="57">
        <f t="shared" ref="BH52" si="534">AD52*($CG$37/0.778237)</f>
        <v>50.517072699029981</v>
      </c>
      <c r="BI52" s="57">
        <f t="shared" ref="BI52:BJ52" si="535">AE52*($CG$37/0.778237)</f>
        <v>52.266909637607398</v>
      </c>
      <c r="BJ52" s="57">
        <f t="shared" si="535"/>
        <v>53.453719544623887</v>
      </c>
      <c r="BK52" s="57">
        <f t="shared" ref="BK52" si="536">AG52*($CG$37/0.778237)</f>
        <v>54.284970312078926</v>
      </c>
      <c r="BL52" s="57">
        <f t="shared" ref="BL52" si="537">AH52*($CG$37/0.778237)</f>
        <v>54.883773886149207</v>
      </c>
      <c r="BM52" s="57">
        <f t="shared" ref="BM52" si="538">AI52*($CG$37/0.778237)</f>
        <v>55.325113612475363</v>
      </c>
      <c r="BN52" s="57">
        <f t="shared" ref="BN52" si="539">AJ52*($CG$37/0.778237)</f>
        <v>55.656515238957233</v>
      </c>
      <c r="BO52" s="57">
        <f t="shared" ref="BO52" si="540">AK52*($CG$37/0.778237)</f>
        <v>55.909170709358399</v>
      </c>
      <c r="BP52" s="57">
        <f t="shared" ref="BP52" si="541">AL52*($CG$37/0.778237)</f>
        <v>56.104188166105885</v>
      </c>
      <c r="BQ52" s="57">
        <f t="shared" ref="BQ52" si="542">AM52*($CG$37/0.778237)</f>
        <v>56.256240830376626</v>
      </c>
      <c r="BR52" s="57">
        <f t="shared" ref="BR52" si="543">AN52*($CG$37/0.778237)</f>
        <v>56.375771668023624</v>
      </c>
      <c r="BS52" s="57">
        <f t="shared" ref="BS52" si="544">AO52*($CG$37/0.778237)</f>
        <v>56.47036731254704</v>
      </c>
      <c r="BT52" s="57">
        <f t="shared" ref="BT52" si="545">AP52*($CG$37/0.778237)</f>
        <v>56.545638673431789</v>
      </c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</row>
    <row r="53" spans="1:205" x14ac:dyDescent="0.25">
      <c r="C53" s="1"/>
    </row>
    <row r="54" spans="1:205" ht="92.25" customHeight="1" x14ac:dyDescent="0.25">
      <c r="A54" s="78" t="s">
        <v>166</v>
      </c>
      <c r="C54" s="1"/>
      <c r="N54" s="90" t="s">
        <v>182</v>
      </c>
      <c r="O54" s="92"/>
      <c r="P54" s="90" t="s">
        <v>183</v>
      </c>
      <c r="Q54" s="91"/>
      <c r="AE54" s="90" t="s">
        <v>184</v>
      </c>
      <c r="AF54" s="92"/>
      <c r="AR54" s="90" t="s">
        <v>185</v>
      </c>
      <c r="AS54" s="92"/>
    </row>
    <row r="55" spans="1:205" x14ac:dyDescent="0.25">
      <c r="C55" s="1"/>
    </row>
    <row r="56" spans="1:205" x14ac:dyDescent="0.25">
      <c r="C56" s="1"/>
    </row>
    <row r="57" spans="1:205" x14ac:dyDescent="0.25">
      <c r="C57" s="1"/>
    </row>
    <row r="58" spans="1:205" x14ac:dyDescent="0.25">
      <c r="C58" s="1"/>
    </row>
  </sheetData>
  <mergeCells count="17">
    <mergeCell ref="IF2:IH2"/>
    <mergeCell ref="P54:Q54"/>
    <mergeCell ref="N54:O54"/>
    <mergeCell ref="AE54:AF54"/>
    <mergeCell ref="AR54:AS54"/>
    <mergeCell ref="CC2:CD2"/>
    <mergeCell ref="CE2:CF2"/>
    <mergeCell ref="CI2:CK2"/>
    <mergeCell ref="DM2:DO2"/>
    <mergeCell ref="EQ2:ES2"/>
    <mergeCell ref="FU2:FW2"/>
    <mergeCell ref="GZ2:HB2"/>
    <mergeCell ref="J2:M2"/>
    <mergeCell ref="N2:P2"/>
    <mergeCell ref="E2:F2"/>
    <mergeCell ref="AR2:AV2"/>
    <mergeCell ref="BX2:BY2"/>
  </mergeCells>
  <pageMargins left="0.7" right="0.7" top="0.75" bottom="0.75" header="0.3" footer="0.3"/>
  <ignoredErrors>
    <ignoredError sqref="CI10:DK10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K58"/>
  <sheetViews>
    <sheetView workbookViewId="0"/>
  </sheetViews>
  <sheetFormatPr defaultRowHeight="15" x14ac:dyDescent="0.25"/>
  <cols>
    <col min="2" max="2" width="15.42578125" customWidth="1"/>
    <col min="3" max="3" width="12.5703125" customWidth="1"/>
    <col min="12" max="12" width="11" customWidth="1"/>
    <col min="208" max="208" width="21.42578125" customWidth="1"/>
    <col min="240" max="240" width="21.42578125" customWidth="1"/>
  </cols>
  <sheetData>
    <row r="1" spans="1:271" x14ac:dyDescent="0.25">
      <c r="A1" t="s">
        <v>98</v>
      </c>
      <c r="D1" t="s">
        <v>26</v>
      </c>
      <c r="M1" t="s">
        <v>33</v>
      </c>
      <c r="AQ1" s="3"/>
      <c r="AR1" s="16">
        <v>1</v>
      </c>
      <c r="AS1" s="16">
        <v>2</v>
      </c>
      <c r="AT1" s="16">
        <v>3</v>
      </c>
      <c r="AU1" s="16">
        <v>4</v>
      </c>
      <c r="AV1" s="16">
        <v>5</v>
      </c>
      <c r="AW1" s="16">
        <v>6</v>
      </c>
      <c r="AX1" s="16">
        <v>7</v>
      </c>
      <c r="AY1" s="16">
        <v>8</v>
      </c>
      <c r="AZ1" s="16">
        <v>9</v>
      </c>
      <c r="BA1" s="16">
        <v>10</v>
      </c>
      <c r="BB1" s="16">
        <v>11</v>
      </c>
      <c r="BC1" s="16">
        <v>12</v>
      </c>
      <c r="BD1" s="16">
        <v>13</v>
      </c>
      <c r="BE1" s="16">
        <v>14</v>
      </c>
      <c r="BF1" s="16">
        <v>15</v>
      </c>
      <c r="BG1" s="16">
        <v>16</v>
      </c>
      <c r="BH1" s="16">
        <v>17</v>
      </c>
      <c r="BI1" s="16">
        <v>18</v>
      </c>
      <c r="BJ1" s="16">
        <v>19</v>
      </c>
      <c r="BK1" s="16">
        <v>20</v>
      </c>
      <c r="BL1" s="16">
        <v>21</v>
      </c>
      <c r="BM1" s="16">
        <v>22</v>
      </c>
      <c r="BN1" s="16">
        <v>23</v>
      </c>
      <c r="BO1" s="16">
        <v>24</v>
      </c>
      <c r="BP1" s="16">
        <v>25</v>
      </c>
      <c r="BQ1" s="16">
        <v>26</v>
      </c>
      <c r="BR1" s="16">
        <v>27</v>
      </c>
      <c r="BS1" s="16">
        <v>28</v>
      </c>
      <c r="BT1" s="16">
        <v>29</v>
      </c>
      <c r="BU1" s="3"/>
      <c r="BV1" s="3"/>
      <c r="BX1" t="s">
        <v>36</v>
      </c>
      <c r="BY1" s="12">
        <f>'Graph-Settings'!J6</f>
        <v>91</v>
      </c>
      <c r="BZ1" t="s">
        <v>37</v>
      </c>
      <c r="CA1" s="12" t="str">
        <f>'Graph-Settings'!I6</f>
        <v>Std/No ROS effect</v>
      </c>
      <c r="CB1" t="s">
        <v>102</v>
      </c>
      <c r="CC1" s="12">
        <f>'Graph-Settings'!H6</f>
        <v>97</v>
      </c>
      <c r="CD1" t="s">
        <v>41</v>
      </c>
      <c r="CE1" s="12">
        <f>'Graph-Settings'!K6</f>
        <v>3.5</v>
      </c>
      <c r="CF1" t="s">
        <v>112</v>
      </c>
      <c r="CG1" s="12">
        <f>'Graph-Settings'!L6</f>
        <v>6</v>
      </c>
      <c r="CH1" s="3"/>
      <c r="FT1" s="16" t="s">
        <v>33</v>
      </c>
      <c r="FU1" s="16">
        <v>1</v>
      </c>
      <c r="FV1" s="16">
        <v>2</v>
      </c>
      <c r="FW1" s="16">
        <v>3</v>
      </c>
      <c r="FX1" s="16">
        <v>4</v>
      </c>
      <c r="FY1" s="16">
        <v>5</v>
      </c>
      <c r="FZ1" s="16">
        <v>6</v>
      </c>
      <c r="GA1" s="16">
        <v>7</v>
      </c>
      <c r="GB1" s="16">
        <v>8</v>
      </c>
      <c r="GC1" s="16">
        <v>9</v>
      </c>
      <c r="GD1" s="16">
        <v>10</v>
      </c>
      <c r="GE1" s="16">
        <v>11</v>
      </c>
      <c r="GF1" s="16">
        <v>12</v>
      </c>
      <c r="GG1" s="16">
        <v>13</v>
      </c>
      <c r="GH1" s="16">
        <v>14</v>
      </c>
      <c r="GI1" s="16">
        <v>15</v>
      </c>
      <c r="GJ1" s="16">
        <v>16</v>
      </c>
      <c r="GK1" s="16">
        <v>17</v>
      </c>
      <c r="GL1" s="16">
        <v>18</v>
      </c>
      <c r="GM1" s="16">
        <v>19</v>
      </c>
      <c r="GN1" s="16">
        <v>20</v>
      </c>
      <c r="GO1" s="16">
        <v>21</v>
      </c>
      <c r="GP1" s="16">
        <v>22</v>
      </c>
      <c r="GQ1" s="16">
        <v>23</v>
      </c>
      <c r="GR1" s="16">
        <v>24</v>
      </c>
      <c r="GS1" s="16">
        <v>25</v>
      </c>
      <c r="GT1" s="16">
        <v>26</v>
      </c>
      <c r="GU1" s="16">
        <v>27</v>
      </c>
      <c r="GV1" s="16">
        <v>28</v>
      </c>
      <c r="GW1" s="16">
        <v>29</v>
      </c>
      <c r="GZ1" t="s">
        <v>130</v>
      </c>
      <c r="HA1" s="69">
        <f>IF('Graph-Settings'!$N$5=1, 'Calcs-control2'!HA5, 'Calcs-control2'!HA9)</f>
        <v>2.7989607060927364</v>
      </c>
      <c r="HB1" s="69">
        <f>IF('Graph-Settings'!$N$5=1, 'Calcs-control2'!HB5, 'Calcs-control2'!HB9)</f>
        <v>3.3377113574402428</v>
      </c>
      <c r="HC1" s="69">
        <f>IF('Graph-Settings'!$N$5=1, 'Calcs-control2'!HC5, 'Calcs-control2'!HC9)</f>
        <v>3.9733010649503155</v>
      </c>
      <c r="HD1" s="69">
        <f>IF('Graph-Settings'!$N$5=1, 'Calcs-control2'!HD5, 'Calcs-control2'!HD9)</f>
        <v>4.7207421740585014</v>
      </c>
      <c r="HE1" s="69">
        <f>IF('Graph-Settings'!$N$5=1, 'Calcs-control2'!HE5, 'Calcs-control2'!HE9)</f>
        <v>5.5965404652127164</v>
      </c>
      <c r="HF1" s="69">
        <f>IF('Graph-Settings'!$N$5=1, 'Calcs-control2'!HF5, 'Calcs-control2'!HF9)</f>
        <v>6.6185386436819407</v>
      </c>
      <c r="HG1" s="69">
        <f>IF('Graph-Settings'!$N$5=1, 'Calcs-control2'!HG5, 'Calcs-control2'!HG9)</f>
        <v>7.8056186536552188</v>
      </c>
      <c r="HH1" s="69">
        <f>IF('Graph-Settings'!$N$5=1, 'Calcs-control2'!HH5, 'Calcs-control2'!HH9)</f>
        <v>9.177221154481213</v>
      </c>
      <c r="HI1" s="69">
        <f>IF('Graph-Settings'!$N$5=1, 'Calcs-control2'!HI5, 'Calcs-control2'!HI9)</f>
        <v>10.752637746465819</v>
      </c>
      <c r="HJ1" s="69">
        <f>IF('Graph-Settings'!$N$5=1, 'Calcs-control2'!HJ5, 'Calcs-control2'!HJ9)</f>
        <v>12.550033222822689</v>
      </c>
      <c r="HK1" s="69">
        <f>IF('Graph-Settings'!$N$5=1, 'Calcs-control2'!HK5, 'Calcs-control2'!HK9)</f>
        <v>14.585164024970766</v>
      </c>
      <c r="HL1" s="69">
        <f>IF('Graph-Settings'!$N$5=1, 'Calcs-control2'!HL5, 'Calcs-control2'!HL9)</f>
        <v>16.869778561558135</v>
      </c>
      <c r="HM1" s="69">
        <f>IF('Graph-Settings'!$N$5=1, 'Calcs-control2'!HM5, 'Calcs-control2'!HM9)</f>
        <v>19.409718724791158</v>
      </c>
      <c r="HN1" s="69">
        <f>IF('Graph-Settings'!$N$5=1, 'Calcs-control2'!HN5, 'Calcs-control2'!HN9)</f>
        <v>22.202792862430627</v>
      </c>
      <c r="HO1" s="69">
        <f>IF('Graph-Settings'!$N$5=1, 'Calcs-control2'!HO5, 'Calcs-control2'!HO9)</f>
        <v>25.236559808810373</v>
      </c>
      <c r="HP1" s="69">
        <f>IF('Graph-Settings'!$N$5=1, 'Calcs-control2'!HP5, 'Calcs-control2'!HP9)</f>
        <v>28.486248643082728</v>
      </c>
      <c r="HQ1" s="69">
        <f>IF('Graph-Settings'!$N$5=1, 'Calcs-control2'!HQ5, 'Calcs-control2'!HQ9)</f>
        <v>31.913130606060225</v>
      </c>
      <c r="HR1" s="69">
        <f>IF('Graph-Settings'!$N$5=1, 'Calcs-control2'!HR5, 'Calcs-control2'!HR9)</f>
        <v>34.863071186029302</v>
      </c>
      <c r="HS1" s="69">
        <f>IF('Graph-Settings'!$N$5=1, 'Calcs-control2'!HS5, 'Calcs-control2'!HS9)</f>
        <v>37.095551395789286</v>
      </c>
      <c r="HT1" s="69">
        <f>IF('Graph-Settings'!$N$5=1, 'Calcs-control2'!HT5, 'Calcs-control2'!HT9)</f>
        <v>38.800930466719365</v>
      </c>
      <c r="HU1" s="69">
        <f>IF('Graph-Settings'!$N$5=1, 'Calcs-control2'!HU5, 'Calcs-control2'!HU9)</f>
        <v>40.117460444523985</v>
      </c>
      <c r="HV1" s="69">
        <f>IF('Graph-Settings'!$N$5=1, 'Calcs-control2'!HV5, 'Calcs-control2'!HV9)</f>
        <v>41.143187988496479</v>
      </c>
      <c r="HW1" s="69">
        <f>IF('Graph-Settings'!$N$5=1, 'Calcs-control2'!HW5, 'Calcs-control2'!HW9)</f>
        <v>41.948628704819001</v>
      </c>
      <c r="HX1" s="69">
        <f>IF('Graph-Settings'!$N$5=1, 'Calcs-control2'!HX5, 'Calcs-control2'!HX9)</f>
        <v>42.585266247803887</v>
      </c>
      <c r="HY1" s="69">
        <f>IF('Graph-Settings'!$N$5=1, 'Calcs-control2'!HY5, 'Calcs-control2'!HY9)</f>
        <v>43.091243356364437</v>
      </c>
      <c r="HZ1" s="69">
        <f>IF('Graph-Settings'!$N$5=1, 'Calcs-control2'!HZ5, 'Calcs-control2'!HZ9)</f>
        <v>43.495205438717107</v>
      </c>
      <c r="IA1" s="69">
        <f>IF('Graph-Settings'!$N$5=1, 'Calcs-control2'!IA5, 'Calcs-control2'!IA9)</f>
        <v>43.818930515525366</v>
      </c>
      <c r="IB1" s="69">
        <f>IF('Graph-Settings'!$N$5=1, 'Calcs-control2'!IB5, 'Calcs-control2'!IB9)</f>
        <v>44.079155864384703</v>
      </c>
      <c r="IC1" s="69">
        <f>IF('Graph-Settings'!$N$5=1, 'Calcs-control2'!IC5, 'Calcs-control2'!IC9)</f>
        <v>44.288866656419181</v>
      </c>
      <c r="IF1" t="s">
        <v>131</v>
      </c>
      <c r="IG1" s="69">
        <f>IF('Graph-Settings'!$N$5=1, 'Calcs-control2'!IG5, 'Calcs-control2'!IG9)</f>
        <v>1454.2199681027976</v>
      </c>
      <c r="IH1" s="69">
        <f>IF('Graph-Settings'!$N$5=1, 'Calcs-control2'!IH5, 'Calcs-control2'!IH9)</f>
        <v>1734.1317058104773</v>
      </c>
      <c r="II1" s="69">
        <f>IF('Graph-Settings'!$N$5=1, 'Calcs-control2'!II5, 'Calcs-control2'!II9)</f>
        <v>2064.3568648024525</v>
      </c>
      <c r="IJ1" s="69">
        <f>IF('Graph-Settings'!$N$5=1, 'Calcs-control2'!IJ5, 'Calcs-control2'!IJ9)</f>
        <v>2472.0060577489689</v>
      </c>
      <c r="IK1" s="69">
        <f>IF('Graph-Settings'!$N$5=1, 'Calcs-control2'!IK5, 'Calcs-control2'!IK9)</f>
        <v>3061.2170653131734</v>
      </c>
      <c r="IL1" s="69">
        <f>IF('Graph-Settings'!$N$5=1, 'Calcs-control2'!IL5, 'Calcs-control2'!IL9)</f>
        <v>3765.2167483946641</v>
      </c>
      <c r="IM1" s="69">
        <f>IF('Graph-Settings'!$N$5=1, 'Calcs-control2'!IM5, 'Calcs-control2'!IM9)</f>
        <v>4594.7082082611378</v>
      </c>
      <c r="IN1" s="69">
        <f>IF('Graph-Settings'!$N$5=1, 'Calcs-control2'!IN5, 'Calcs-control2'!IN9)</f>
        <v>5558.3055253647763</v>
      </c>
      <c r="IO1" s="69">
        <f>IF('Graph-Settings'!$N$5=1, 'Calcs-control2'!IO5, 'Calcs-control2'!IO9)</f>
        <v>6662.4749037927695</v>
      </c>
      <c r="IP1" s="69">
        <f>IF('Graph-Settings'!$N$5=1, 'Calcs-control2'!IP5, 'Calcs-control2'!IP9)</f>
        <v>7911.9101875346669</v>
      </c>
      <c r="IQ1" s="69">
        <f>IF('Graph-Settings'!$N$5=1, 'Calcs-control2'!IQ5, 'Calcs-control2'!IQ9)</f>
        <v>9310.1023152042344</v>
      </c>
      <c r="IR1" s="69">
        <f>IF('Graph-Settings'!$N$5=1, 'Calcs-control2'!IR5, 'Calcs-control2'!IR9)</f>
        <v>10859.655327315373</v>
      </c>
      <c r="IS1" s="69">
        <f>IF('Graph-Settings'!$N$5=1, 'Calcs-control2'!IS5, 'Calcs-control2'!IS9)</f>
        <v>12561.881482446537</v>
      </c>
      <c r="IT1" s="69">
        <f>IF('Graph-Settings'!$N$5=1, 'Calcs-control2'!IT5, 'Calcs-control2'!IT9)</f>
        <v>14415.446798078134</v>
      </c>
      <c r="IU1" s="69">
        <f>IF('Graph-Settings'!$N$5=1, 'Calcs-control2'!IU5, 'Calcs-control2'!IU9)</f>
        <v>16414.242921123325</v>
      </c>
      <c r="IV1" s="69">
        <f>IF('Graph-Settings'!$N$5=1, 'Calcs-control2'!IV5, 'Calcs-control2'!IV9)</f>
        <v>18545.01340760438</v>
      </c>
      <c r="IW1" s="69">
        <f>IF('Graph-Settings'!$N$5=1, 'Calcs-control2'!IW5, 'Calcs-control2'!IW9)</f>
        <v>20785.380844016716</v>
      </c>
      <c r="IX1" s="69">
        <f>IF('Graph-Settings'!$N$5=1, 'Calcs-control2'!IX5, 'Calcs-control2'!IX9)</f>
        <v>22710.933016598508</v>
      </c>
      <c r="IY1" s="69">
        <f>IF('Graph-Settings'!$N$5=1, 'Calcs-control2'!IY5, 'Calcs-control2'!IY9)</f>
        <v>24167.101343325478</v>
      </c>
      <c r="IZ1" s="69">
        <f>IF('Graph-Settings'!$N$5=1, 'Calcs-control2'!IZ5, 'Calcs-control2'!IZ9)</f>
        <v>25279.065748544846</v>
      </c>
      <c r="JA1" s="69">
        <f>IF('Graph-Settings'!$N$5=1, 'Calcs-control2'!JA5, 'Calcs-control2'!JA9)</f>
        <v>26137.32241114568</v>
      </c>
      <c r="JB1" s="69">
        <f>IF('Graph-Settings'!$N$5=1, 'Calcs-control2'!JB5, 'Calcs-control2'!JB9)</f>
        <v>26805.926418730407</v>
      </c>
      <c r="JC1" s="69">
        <f>IF('Graph-Settings'!$N$5=1, 'Calcs-control2'!JC5, 'Calcs-control2'!JC9)</f>
        <v>27330.902098688475</v>
      </c>
      <c r="JD1" s="69">
        <f>IF('Graph-Settings'!$N$5=1, 'Calcs-control2'!JD5, 'Calcs-control2'!JD9)</f>
        <v>27745.834086242128</v>
      </c>
      <c r="JE1" s="69">
        <f>IF('Graph-Settings'!$N$5=1, 'Calcs-control2'!JE5, 'Calcs-control2'!JE9)</f>
        <v>28075.596370646508</v>
      </c>
      <c r="JF1" s="69">
        <f>IF('Graph-Settings'!$N$5=1, 'Calcs-control2'!JF5, 'Calcs-control2'!JF9)</f>
        <v>28338.865699968101</v>
      </c>
      <c r="JG1" s="69">
        <f>IF('Graph-Settings'!$N$5=1, 'Calcs-control2'!JG5, 'Calcs-control2'!JG9)</f>
        <v>28549.839398238495</v>
      </c>
      <c r="JH1" s="69">
        <f>IF('Graph-Settings'!$N$5=1, 'Calcs-control2'!JH5, 'Calcs-control2'!JH9)</f>
        <v>28719.427663355506</v>
      </c>
      <c r="JI1" s="69">
        <f>IF('Graph-Settings'!$N$5=1, 'Calcs-control2'!JI5, 'Calcs-control2'!JI9)</f>
        <v>28856.094320734788</v>
      </c>
      <c r="JK1" t="s">
        <v>137</v>
      </c>
    </row>
    <row r="2" spans="1:271" x14ac:dyDescent="0.25">
      <c r="AQ2" s="3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3"/>
      <c r="BV2" s="3"/>
      <c r="CH2" s="3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</row>
    <row r="3" spans="1:271" x14ac:dyDescent="0.25">
      <c r="B3" s="2" t="s">
        <v>32</v>
      </c>
      <c r="C3" s="2"/>
      <c r="D3" s="2"/>
      <c r="E3" s="2"/>
      <c r="F3" s="2"/>
      <c r="G3" s="2"/>
      <c r="H3" s="2"/>
      <c r="I3" s="2" t="s">
        <v>34</v>
      </c>
      <c r="J3" s="2"/>
      <c r="K3" s="2"/>
      <c r="L3" s="2"/>
      <c r="M3" s="2"/>
      <c r="N3" s="15" t="s">
        <v>103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13"/>
      <c r="AR3" s="15" t="s">
        <v>50</v>
      </c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3"/>
      <c r="BV3" s="3"/>
      <c r="CH3" s="3"/>
      <c r="CI3" s="3" t="s">
        <v>46</v>
      </c>
      <c r="DM3" t="s">
        <v>45</v>
      </c>
      <c r="EQ3" t="s">
        <v>48</v>
      </c>
      <c r="FU3" s="3" t="s">
        <v>49</v>
      </c>
      <c r="GZ3" t="s">
        <v>132</v>
      </c>
      <c r="HA3" s="11">
        <v>0</v>
      </c>
      <c r="HB3" s="11">
        <v>2.5</v>
      </c>
      <c r="HC3" s="11">
        <v>5</v>
      </c>
      <c r="HD3" s="11">
        <v>7.5</v>
      </c>
      <c r="HE3" s="11">
        <v>10</v>
      </c>
      <c r="HF3" s="11">
        <v>12.5</v>
      </c>
      <c r="HG3" s="11">
        <v>15</v>
      </c>
      <c r="HH3" s="11">
        <v>17.5</v>
      </c>
      <c r="HI3" s="11">
        <v>20</v>
      </c>
      <c r="HJ3" s="11">
        <v>22.5</v>
      </c>
      <c r="HK3" s="11">
        <v>25</v>
      </c>
      <c r="HL3" s="11">
        <v>27.5</v>
      </c>
      <c r="HM3" s="11">
        <v>30</v>
      </c>
      <c r="HN3" s="11">
        <v>32.5</v>
      </c>
      <c r="HO3" s="11">
        <v>35</v>
      </c>
      <c r="HP3" s="11">
        <v>37.5</v>
      </c>
      <c r="HQ3" s="11">
        <v>40</v>
      </c>
      <c r="HR3" s="11">
        <v>42.5</v>
      </c>
      <c r="HS3" s="11">
        <v>45</v>
      </c>
      <c r="HT3" s="11">
        <v>47.5</v>
      </c>
      <c r="HU3" s="11">
        <v>50</v>
      </c>
      <c r="HV3" s="11">
        <v>52.5</v>
      </c>
      <c r="HW3" s="11">
        <v>55</v>
      </c>
      <c r="HX3" s="11">
        <v>57.5</v>
      </c>
      <c r="HY3" s="11">
        <v>60</v>
      </c>
      <c r="HZ3" s="11">
        <v>62.5</v>
      </c>
      <c r="IA3" s="11">
        <v>65</v>
      </c>
      <c r="IB3" s="11">
        <v>67.5</v>
      </c>
      <c r="IC3" s="11">
        <v>70</v>
      </c>
      <c r="IF3" t="s">
        <v>133</v>
      </c>
      <c r="IG3" s="11">
        <v>0</v>
      </c>
      <c r="IH3" s="11">
        <v>2.5</v>
      </c>
      <c r="II3" s="11">
        <v>5</v>
      </c>
      <c r="IJ3" s="11">
        <v>7.5</v>
      </c>
      <c r="IK3" s="11">
        <v>10</v>
      </c>
      <c r="IL3" s="11">
        <v>12.5</v>
      </c>
      <c r="IM3" s="11">
        <v>15</v>
      </c>
      <c r="IN3" s="11">
        <v>17.5</v>
      </c>
      <c r="IO3" s="11">
        <v>20</v>
      </c>
      <c r="IP3" s="11">
        <v>22.5</v>
      </c>
      <c r="IQ3" s="11">
        <v>25</v>
      </c>
      <c r="IR3" s="11">
        <v>27.5</v>
      </c>
      <c r="IS3" s="11">
        <v>30</v>
      </c>
      <c r="IT3" s="11">
        <v>32.5</v>
      </c>
      <c r="IU3" s="11">
        <v>35</v>
      </c>
      <c r="IV3" s="11">
        <v>37.5</v>
      </c>
      <c r="IW3" s="11">
        <v>40</v>
      </c>
      <c r="IX3" s="11">
        <v>42.5</v>
      </c>
      <c r="IY3" s="11">
        <v>45</v>
      </c>
      <c r="IZ3" s="11">
        <v>47.5</v>
      </c>
      <c r="JA3" s="11">
        <v>50</v>
      </c>
      <c r="JB3" s="11">
        <v>52.5</v>
      </c>
      <c r="JC3" s="11">
        <v>55</v>
      </c>
      <c r="JD3" s="11">
        <v>57.5</v>
      </c>
      <c r="JE3" s="11">
        <v>60</v>
      </c>
      <c r="JF3" s="11">
        <v>62.5</v>
      </c>
      <c r="JG3" s="11">
        <v>65</v>
      </c>
      <c r="JH3" s="11">
        <v>67.5</v>
      </c>
      <c r="JI3" s="11">
        <v>70</v>
      </c>
    </row>
    <row r="4" spans="1:271" x14ac:dyDescent="0.25">
      <c r="A4" s="10" t="s">
        <v>30</v>
      </c>
      <c r="B4" s="9" t="s">
        <v>20</v>
      </c>
      <c r="C4" s="9" t="s">
        <v>29</v>
      </c>
      <c r="D4" s="9" t="s">
        <v>0</v>
      </c>
      <c r="E4" s="40" t="s">
        <v>1</v>
      </c>
      <c r="F4" s="40" t="s">
        <v>2</v>
      </c>
      <c r="G4" s="40" t="s">
        <v>3</v>
      </c>
      <c r="H4" s="40" t="s">
        <v>31</v>
      </c>
      <c r="I4" s="40" t="s">
        <v>35</v>
      </c>
      <c r="J4" s="40" t="s">
        <v>27</v>
      </c>
      <c r="K4" s="40" t="s">
        <v>28</v>
      </c>
      <c r="L4" s="40" t="s">
        <v>187</v>
      </c>
      <c r="M4" s="40" t="s">
        <v>24</v>
      </c>
      <c r="N4" s="38">
        <v>0</v>
      </c>
      <c r="O4" s="38">
        <v>2.5</v>
      </c>
      <c r="P4" s="38">
        <v>5</v>
      </c>
      <c r="Q4" s="38">
        <v>7.5</v>
      </c>
      <c r="R4" s="38">
        <v>10</v>
      </c>
      <c r="S4" s="38">
        <v>12.5</v>
      </c>
      <c r="T4" s="38">
        <v>15</v>
      </c>
      <c r="U4" s="38">
        <v>17.5</v>
      </c>
      <c r="V4" s="38">
        <v>20</v>
      </c>
      <c r="W4" s="38">
        <v>22.5</v>
      </c>
      <c r="X4" s="38">
        <v>25</v>
      </c>
      <c r="Y4" s="38">
        <v>27.5</v>
      </c>
      <c r="Z4" s="38">
        <v>30</v>
      </c>
      <c r="AA4" s="38">
        <v>32.5</v>
      </c>
      <c r="AB4" s="38">
        <v>35</v>
      </c>
      <c r="AC4" s="38">
        <v>37.5</v>
      </c>
      <c r="AD4" s="38">
        <v>40</v>
      </c>
      <c r="AE4" s="38">
        <v>42.5</v>
      </c>
      <c r="AF4" s="38">
        <v>45</v>
      </c>
      <c r="AG4" s="38">
        <v>47.5</v>
      </c>
      <c r="AH4" s="38">
        <v>50</v>
      </c>
      <c r="AI4" s="38">
        <v>52.5</v>
      </c>
      <c r="AJ4" s="38">
        <v>55</v>
      </c>
      <c r="AK4" s="38">
        <v>57.5</v>
      </c>
      <c r="AL4" s="38">
        <v>60</v>
      </c>
      <c r="AM4" s="38">
        <v>62.5</v>
      </c>
      <c r="AN4" s="38">
        <v>65</v>
      </c>
      <c r="AO4" s="38">
        <v>67.5</v>
      </c>
      <c r="AP4" s="38">
        <v>70</v>
      </c>
      <c r="AQ4" s="13"/>
      <c r="AR4" s="38">
        <v>0</v>
      </c>
      <c r="AS4" s="38">
        <v>2.5</v>
      </c>
      <c r="AT4" s="38">
        <v>5</v>
      </c>
      <c r="AU4" s="38">
        <v>7.5</v>
      </c>
      <c r="AV4" s="38">
        <v>10</v>
      </c>
      <c r="AW4" s="38">
        <v>12.5</v>
      </c>
      <c r="AX4" s="38">
        <v>15</v>
      </c>
      <c r="AY4" s="38">
        <v>17.5</v>
      </c>
      <c r="AZ4" s="38">
        <v>20</v>
      </c>
      <c r="BA4" s="38">
        <v>22.5</v>
      </c>
      <c r="BB4" s="38">
        <v>25</v>
      </c>
      <c r="BC4" s="38">
        <v>27.5</v>
      </c>
      <c r="BD4" s="38">
        <v>30</v>
      </c>
      <c r="BE4" s="38">
        <v>32.5</v>
      </c>
      <c r="BF4" s="38">
        <v>35</v>
      </c>
      <c r="BG4" s="38">
        <v>37.5</v>
      </c>
      <c r="BH4" s="38">
        <v>40</v>
      </c>
      <c r="BI4" s="38">
        <v>42.5</v>
      </c>
      <c r="BJ4" s="38">
        <v>45</v>
      </c>
      <c r="BK4" s="38">
        <v>47.5</v>
      </c>
      <c r="BL4" s="38">
        <v>50</v>
      </c>
      <c r="BM4" s="38">
        <v>52.5</v>
      </c>
      <c r="BN4" s="38">
        <v>55</v>
      </c>
      <c r="BO4" s="38">
        <v>57.5</v>
      </c>
      <c r="BP4" s="38">
        <v>60</v>
      </c>
      <c r="BQ4" s="38">
        <v>62.5</v>
      </c>
      <c r="BR4" s="38">
        <v>65</v>
      </c>
      <c r="BS4" s="38">
        <v>67.5</v>
      </c>
      <c r="BT4" s="38">
        <v>70</v>
      </c>
      <c r="BU4" s="3"/>
      <c r="BV4" s="3"/>
      <c r="BY4" s="3" t="s">
        <v>39</v>
      </c>
      <c r="BZ4" s="3" t="s">
        <v>40</v>
      </c>
      <c r="CA4" t="s">
        <v>38</v>
      </c>
      <c r="CB4" s="13"/>
      <c r="CC4" s="3" t="s">
        <v>43</v>
      </c>
      <c r="CD4" s="3" t="s">
        <v>47</v>
      </c>
      <c r="CE4" s="14" t="s">
        <v>42</v>
      </c>
      <c r="CF4" s="3" t="s">
        <v>44</v>
      </c>
      <c r="CG4" s="3" t="s">
        <v>109</v>
      </c>
      <c r="CH4" s="3"/>
      <c r="CI4" s="38">
        <v>0</v>
      </c>
      <c r="CJ4" s="38">
        <v>2.5</v>
      </c>
      <c r="CK4" s="38">
        <v>5</v>
      </c>
      <c r="CL4" s="38">
        <v>7.5</v>
      </c>
      <c r="CM4" s="38">
        <v>10</v>
      </c>
      <c r="CN4" s="38">
        <v>12.5</v>
      </c>
      <c r="CO4" s="38">
        <v>15</v>
      </c>
      <c r="CP4" s="38">
        <v>17.5</v>
      </c>
      <c r="CQ4" s="38">
        <v>20</v>
      </c>
      <c r="CR4" s="38">
        <v>22.5</v>
      </c>
      <c r="CS4" s="38">
        <v>25</v>
      </c>
      <c r="CT4" s="38">
        <v>27.5</v>
      </c>
      <c r="CU4" s="38">
        <v>30</v>
      </c>
      <c r="CV4" s="38">
        <v>32.5</v>
      </c>
      <c r="CW4" s="38">
        <v>35</v>
      </c>
      <c r="CX4" s="38">
        <v>37.5</v>
      </c>
      <c r="CY4" s="38">
        <v>40</v>
      </c>
      <c r="CZ4" s="38">
        <v>42.5</v>
      </c>
      <c r="DA4" s="38">
        <v>45</v>
      </c>
      <c r="DB4" s="38">
        <v>47.5</v>
      </c>
      <c r="DC4" s="38">
        <v>50</v>
      </c>
      <c r="DD4" s="38">
        <v>52.5</v>
      </c>
      <c r="DE4" s="38">
        <v>55</v>
      </c>
      <c r="DF4" s="38">
        <v>57.5</v>
      </c>
      <c r="DG4" s="38">
        <v>60</v>
      </c>
      <c r="DH4" s="38">
        <v>62.5</v>
      </c>
      <c r="DI4" s="38">
        <v>65</v>
      </c>
      <c r="DJ4" s="38">
        <v>67.5</v>
      </c>
      <c r="DK4" s="38">
        <v>70</v>
      </c>
      <c r="DL4" s="3"/>
      <c r="DM4" s="38">
        <v>0</v>
      </c>
      <c r="DN4" s="38">
        <v>2.5</v>
      </c>
      <c r="DO4" s="38">
        <v>5</v>
      </c>
      <c r="DP4" s="38">
        <v>7.5</v>
      </c>
      <c r="DQ4" s="38">
        <v>10</v>
      </c>
      <c r="DR4" s="38">
        <v>12.5</v>
      </c>
      <c r="DS4" s="38">
        <v>15</v>
      </c>
      <c r="DT4" s="38">
        <v>17.5</v>
      </c>
      <c r="DU4" s="38">
        <v>20</v>
      </c>
      <c r="DV4" s="38">
        <v>22.5</v>
      </c>
      <c r="DW4" s="38">
        <v>25</v>
      </c>
      <c r="DX4" s="38">
        <v>27.5</v>
      </c>
      <c r="DY4" s="38">
        <v>30</v>
      </c>
      <c r="DZ4" s="38">
        <v>32.5</v>
      </c>
      <c r="EA4" s="38">
        <v>35</v>
      </c>
      <c r="EB4" s="38">
        <v>37.5</v>
      </c>
      <c r="EC4" s="38">
        <v>40</v>
      </c>
      <c r="ED4" s="38">
        <v>42.5</v>
      </c>
      <c r="EE4" s="38">
        <v>45</v>
      </c>
      <c r="EF4" s="38">
        <v>47.5</v>
      </c>
      <c r="EG4" s="38">
        <v>50</v>
      </c>
      <c r="EH4" s="38">
        <v>52.5</v>
      </c>
      <c r="EI4" s="38">
        <v>55</v>
      </c>
      <c r="EJ4" s="38">
        <v>57.5</v>
      </c>
      <c r="EK4" s="38">
        <v>60</v>
      </c>
      <c r="EL4" s="38">
        <v>62.5</v>
      </c>
      <c r="EM4" s="38">
        <v>65</v>
      </c>
      <c r="EN4" s="38">
        <v>67.5</v>
      </c>
      <c r="EO4" s="38">
        <v>70</v>
      </c>
      <c r="EP4" s="3"/>
      <c r="EQ4" s="38">
        <v>0</v>
      </c>
      <c r="ER4" s="38">
        <v>2.5</v>
      </c>
      <c r="ES4" s="38">
        <v>5</v>
      </c>
      <c r="ET4" s="38">
        <v>7.5</v>
      </c>
      <c r="EU4" s="38">
        <v>10</v>
      </c>
      <c r="EV4" s="38">
        <v>12.5</v>
      </c>
      <c r="EW4" s="38">
        <v>15</v>
      </c>
      <c r="EX4" s="38">
        <v>17.5</v>
      </c>
      <c r="EY4" s="38">
        <v>20</v>
      </c>
      <c r="EZ4" s="38">
        <v>22.5</v>
      </c>
      <c r="FA4" s="38">
        <v>25</v>
      </c>
      <c r="FB4" s="38">
        <v>27.5</v>
      </c>
      <c r="FC4" s="38">
        <v>30</v>
      </c>
      <c r="FD4" s="38">
        <v>32.5</v>
      </c>
      <c r="FE4" s="38">
        <v>35</v>
      </c>
      <c r="FF4" s="38">
        <v>37.5</v>
      </c>
      <c r="FG4" s="38">
        <v>40</v>
      </c>
      <c r="FH4" s="38">
        <v>42.5</v>
      </c>
      <c r="FI4" s="38">
        <v>45</v>
      </c>
      <c r="FJ4" s="38">
        <v>47.5</v>
      </c>
      <c r="FK4" s="38">
        <v>50</v>
      </c>
      <c r="FL4" s="38">
        <v>52.5</v>
      </c>
      <c r="FM4" s="38">
        <v>55</v>
      </c>
      <c r="FN4" s="38">
        <v>57.5</v>
      </c>
      <c r="FO4" s="38">
        <v>60</v>
      </c>
      <c r="FP4" s="38">
        <v>62.5</v>
      </c>
      <c r="FQ4" s="38">
        <v>65</v>
      </c>
      <c r="FR4" s="38">
        <v>67.5</v>
      </c>
      <c r="FS4" s="38">
        <v>70</v>
      </c>
      <c r="FT4" s="3"/>
      <c r="FU4" s="38">
        <v>0</v>
      </c>
      <c r="FV4" s="38">
        <v>2.5</v>
      </c>
      <c r="FW4" s="38">
        <v>5</v>
      </c>
      <c r="FX4" s="38">
        <v>7.5</v>
      </c>
      <c r="FY4" s="38">
        <v>10</v>
      </c>
      <c r="FZ4" s="38">
        <v>12.5</v>
      </c>
      <c r="GA4" s="38">
        <v>15</v>
      </c>
      <c r="GB4" s="38">
        <v>17.5</v>
      </c>
      <c r="GC4" s="38">
        <v>20</v>
      </c>
      <c r="GD4" s="38">
        <v>22.5</v>
      </c>
      <c r="GE4" s="38">
        <v>25</v>
      </c>
      <c r="GF4" s="38">
        <v>27.5</v>
      </c>
      <c r="GG4" s="38">
        <v>30</v>
      </c>
      <c r="GH4" s="38">
        <v>32.5</v>
      </c>
      <c r="GI4" s="38">
        <v>35</v>
      </c>
      <c r="GJ4" s="38">
        <v>37.5</v>
      </c>
      <c r="GK4" s="38">
        <v>40</v>
      </c>
      <c r="GL4" s="38">
        <v>42.5</v>
      </c>
      <c r="GM4" s="38">
        <v>45</v>
      </c>
      <c r="GN4" s="38">
        <v>47.5</v>
      </c>
      <c r="GO4" s="38">
        <v>50</v>
      </c>
      <c r="GP4" s="38">
        <v>52.5</v>
      </c>
      <c r="GQ4" s="38">
        <v>55</v>
      </c>
      <c r="GR4" s="38">
        <v>57.5</v>
      </c>
      <c r="GS4" s="38">
        <v>60</v>
      </c>
      <c r="GT4" s="38">
        <v>62.5</v>
      </c>
      <c r="GU4" s="38">
        <v>65</v>
      </c>
      <c r="GV4" s="38">
        <v>67.5</v>
      </c>
      <c r="GW4" s="38">
        <v>70</v>
      </c>
      <c r="GX4" s="3"/>
      <c r="GY4" s="3"/>
      <c r="GZ4" s="2" t="s">
        <v>125</v>
      </c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2" t="s">
        <v>128</v>
      </c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</row>
    <row r="5" spans="1:271" x14ac:dyDescent="0.25">
      <c r="A5" s="24">
        <v>1</v>
      </c>
      <c r="B5" s="22">
        <f>IF(AND($GZ$5&gt;12, $GZ$5&lt;19), A5*5-5, "")</f>
        <v>0</v>
      </c>
      <c r="C5" s="20">
        <v>12</v>
      </c>
      <c r="D5" s="42" t="s">
        <v>4</v>
      </c>
      <c r="E5" s="42">
        <v>90</v>
      </c>
      <c r="F5" s="42">
        <v>6.4899999999999999E-2</v>
      </c>
      <c r="G5" s="42">
        <v>4.5</v>
      </c>
      <c r="H5" s="42"/>
      <c r="I5" s="42"/>
      <c r="J5" s="42">
        <v>0.9</v>
      </c>
      <c r="K5" s="42">
        <v>72</v>
      </c>
      <c r="L5" s="42">
        <f>IF('Graph-Settings'!$I$6='Graph-Settings'!$C$46, K5, 'Graph-Settings'!$I$6)</f>
        <v>72</v>
      </c>
      <c r="M5" s="42">
        <f>EXP(50*LN($J5)*(1/$L5-1/$K5))</f>
        <v>1</v>
      </c>
      <c r="N5" s="42">
        <f t="shared" ref="N5:AC12" si="0">$E5*(1-EXP(-$F5*N$4))^$G5</f>
        <v>0</v>
      </c>
      <c r="O5" s="42">
        <f t="shared" si="0"/>
        <v>1.7525573566632272E-2</v>
      </c>
      <c r="P5" s="42">
        <f t="shared" si="0"/>
        <v>0.27937434115814597</v>
      </c>
      <c r="Q5" s="42">
        <f t="shared" si="0"/>
        <v>1.2323679441206767</v>
      </c>
      <c r="R5" s="42">
        <f t="shared" si="0"/>
        <v>3.2310525880727958</v>
      </c>
      <c r="S5" s="42">
        <f t="shared" si="0"/>
        <v>6.3975849568315351</v>
      </c>
      <c r="T5" s="42">
        <f t="shared" si="0"/>
        <v>10.642843534040084</v>
      </c>
      <c r="U5" s="42">
        <f t="shared" si="0"/>
        <v>15.744723744722917</v>
      </c>
      <c r="V5" s="42">
        <f t="shared" si="0"/>
        <v>21.425909917426157</v>
      </c>
      <c r="W5" s="42">
        <f t="shared" si="0"/>
        <v>27.410340096197537</v>
      </c>
      <c r="X5" s="42">
        <f t="shared" si="0"/>
        <v>33.456274607906323</v>
      </c>
      <c r="Y5" s="42">
        <f t="shared" si="0"/>
        <v>39.370922009253235</v>
      </c>
      <c r="Z5" s="42">
        <f t="shared" si="0"/>
        <v>45.012871397019474</v>
      </c>
      <c r="AA5" s="42">
        <f t="shared" si="0"/>
        <v>50.287608879168125</v>
      </c>
      <c r="AB5" s="42">
        <f t="shared" si="0"/>
        <v>55.13986482704</v>
      </c>
      <c r="AC5" s="42">
        <f t="shared" si="0"/>
        <v>59.545148273821894</v>
      </c>
      <c r="AD5" s="42">
        <f t="shared" ref="AD5:AP12" si="1">$E5*(1-EXP(-$F5*AD$4))^$G5</f>
        <v>63.501782485163226</v>
      </c>
      <c r="AE5" s="42">
        <f t="shared" si="1"/>
        <v>67.024058277554005</v>
      </c>
      <c r="AF5" s="42">
        <f t="shared" si="1"/>
        <v>70.136696186001146</v>
      </c>
      <c r="AG5" s="42">
        <f t="shared" si="1"/>
        <v>72.870573640681627</v>
      </c>
      <c r="AH5" s="42">
        <f t="shared" si="1"/>
        <v>75.259561156061139</v>
      </c>
      <c r="AI5" s="42">
        <f t="shared" si="1"/>
        <v>77.338272786604932</v>
      </c>
      <c r="AJ5" s="42">
        <f t="shared" si="1"/>
        <v>79.140537642942078</v>
      </c>
      <c r="AK5" s="42">
        <f t="shared" si="1"/>
        <v>80.698420291191127</v>
      </c>
      <c r="AL5" s="42">
        <f t="shared" si="1"/>
        <v>82.041646115501933</v>
      </c>
      <c r="AM5" s="42">
        <f t="shared" si="1"/>
        <v>83.197316506558849</v>
      </c>
      <c r="AN5" s="42">
        <f t="shared" si="1"/>
        <v>84.189824769985293</v>
      </c>
      <c r="AO5" s="42">
        <f t="shared" si="1"/>
        <v>85.040905650442426</v>
      </c>
      <c r="AP5" s="49">
        <f t="shared" si="1"/>
        <v>85.769769152001331</v>
      </c>
      <c r="AQ5" s="3"/>
      <c r="AR5" s="56">
        <f>$M5*N5</f>
        <v>0</v>
      </c>
      <c r="AS5" s="42">
        <f t="shared" ref="AS5:BH9" si="2">$M5*O5</f>
        <v>1.7525573566632272E-2</v>
      </c>
      <c r="AT5" s="42">
        <f t="shared" si="2"/>
        <v>0.27937434115814597</v>
      </c>
      <c r="AU5" s="42">
        <f t="shared" si="2"/>
        <v>1.2323679441206767</v>
      </c>
      <c r="AV5" s="42">
        <f t="shared" si="2"/>
        <v>3.2310525880727958</v>
      </c>
      <c r="AW5" s="42">
        <f t="shared" si="2"/>
        <v>6.3975849568315351</v>
      </c>
      <c r="AX5" s="42">
        <f t="shared" si="2"/>
        <v>10.642843534040084</v>
      </c>
      <c r="AY5" s="42">
        <f t="shared" si="2"/>
        <v>15.744723744722917</v>
      </c>
      <c r="AZ5" s="42">
        <f t="shared" si="2"/>
        <v>21.425909917426157</v>
      </c>
      <c r="BA5" s="42">
        <f t="shared" si="2"/>
        <v>27.410340096197537</v>
      </c>
      <c r="BB5" s="42">
        <f t="shared" si="2"/>
        <v>33.456274607906323</v>
      </c>
      <c r="BC5" s="42">
        <f t="shared" si="2"/>
        <v>39.370922009253235</v>
      </c>
      <c r="BD5" s="42">
        <f t="shared" si="2"/>
        <v>45.012871397019474</v>
      </c>
      <c r="BE5" s="42">
        <f t="shared" si="2"/>
        <v>50.287608879168125</v>
      </c>
      <c r="BF5" s="42">
        <f t="shared" si="2"/>
        <v>55.13986482704</v>
      </c>
      <c r="BG5" s="42">
        <f t="shared" si="2"/>
        <v>59.545148273821894</v>
      </c>
      <c r="BH5" s="42">
        <f t="shared" si="2"/>
        <v>63.501782485163226</v>
      </c>
      <c r="BI5" s="42">
        <f t="shared" ref="BI5:BT9" si="3">$M5*AE5</f>
        <v>67.024058277554005</v>
      </c>
      <c r="BJ5" s="42">
        <f t="shared" si="3"/>
        <v>70.136696186001146</v>
      </c>
      <c r="BK5" s="42">
        <f t="shared" si="3"/>
        <v>72.870573640681627</v>
      </c>
      <c r="BL5" s="42">
        <f t="shared" si="3"/>
        <v>75.259561156061139</v>
      </c>
      <c r="BM5" s="42">
        <f t="shared" si="3"/>
        <v>77.338272786604932</v>
      </c>
      <c r="BN5" s="42">
        <f t="shared" si="3"/>
        <v>79.140537642942078</v>
      </c>
      <c r="BO5" s="42">
        <f t="shared" si="3"/>
        <v>80.698420291191127</v>
      </c>
      <c r="BP5" s="42">
        <f t="shared" si="3"/>
        <v>82.041646115501933</v>
      </c>
      <c r="BQ5" s="42">
        <f t="shared" si="3"/>
        <v>83.197316506558849</v>
      </c>
      <c r="BR5" s="42">
        <f t="shared" si="3"/>
        <v>84.189824769985293</v>
      </c>
      <c r="BS5" s="42">
        <f t="shared" si="3"/>
        <v>85.040905650442426</v>
      </c>
      <c r="BT5" s="49">
        <f t="shared" si="3"/>
        <v>85.769769152001331</v>
      </c>
      <c r="BU5" s="3"/>
      <c r="BV5" s="3"/>
      <c r="BW5" s="56" t="s">
        <v>4</v>
      </c>
      <c r="BX5" s="42"/>
      <c r="BY5" s="42"/>
      <c r="BZ5" s="42"/>
      <c r="CA5" s="42">
        <f>IF(BY1&gt;84, 0.75+0.75*(1-EXP(-0.23*(BY1-84)))^0.5, 0.75-0.75*(1-EXP(0.23*(BY1-84)))^0.5)</f>
        <v>1.4208675108266395</v>
      </c>
      <c r="CB5" s="42"/>
      <c r="CC5" s="42">
        <v>2</v>
      </c>
      <c r="CD5" s="42">
        <v>0.75</v>
      </c>
      <c r="CE5" s="42">
        <f t="shared" ref="CE5:CE11" si="4">0.001*CC5^1.5*(460+25.9*$CC$1)^1.5</f>
        <v>458.33598467558227</v>
      </c>
      <c r="CF5" s="42">
        <f>CE5/(300*CA5)</f>
        <v>1.075249172737035</v>
      </c>
      <c r="CG5" s="42"/>
      <c r="CH5" s="3"/>
      <c r="CI5" s="56">
        <f>IF(1-EXP(-0.23*(AR5-$CF5))&lt;0, 0, 1-EXP(-0.23*(AR5-$CF5)))</f>
        <v>0</v>
      </c>
      <c r="CJ5" s="42">
        <f t="shared" ref="CJ5:CY9" si="5">IF(1-EXP(-0.23*(AS5-$CF5))&lt;0, 0, 1-EXP(-0.23*(AS5-$CF5)))</f>
        <v>0</v>
      </c>
      <c r="CK5" s="42">
        <f t="shared" si="5"/>
        <v>0</v>
      </c>
      <c r="CL5" s="42">
        <f t="shared" si="5"/>
        <v>3.5492159337258244E-2</v>
      </c>
      <c r="CM5" s="42">
        <f t="shared" si="5"/>
        <v>0.39093774133912107</v>
      </c>
      <c r="CN5" s="42">
        <f t="shared" si="5"/>
        <v>0.70598874508186915</v>
      </c>
      <c r="CO5" s="42">
        <f t="shared" si="5"/>
        <v>0.8892574015121556</v>
      </c>
      <c r="CP5" s="42">
        <f t="shared" si="5"/>
        <v>0.96574693233956566</v>
      </c>
      <c r="CQ5" s="42">
        <f t="shared" si="5"/>
        <v>0.99072703379181171</v>
      </c>
      <c r="CR5" s="42">
        <f t="shared" si="5"/>
        <v>0.99765875142392424</v>
      </c>
      <c r="CS5" s="42">
        <f t="shared" si="5"/>
        <v>0.99941718214649111</v>
      </c>
      <c r="CT5" s="42">
        <f t="shared" si="5"/>
        <v>0.99985046868951788</v>
      </c>
      <c r="CU5" s="42">
        <f t="shared" si="5"/>
        <v>0.99995915201691599</v>
      </c>
      <c r="CV5" s="42">
        <f t="shared" si="5"/>
        <v>0.99998785803267676</v>
      </c>
      <c r="CW5" s="42">
        <f t="shared" si="5"/>
        <v>0.99999602251799324</v>
      </c>
      <c r="CX5" s="42">
        <f t="shared" si="5"/>
        <v>0.99999855597584997</v>
      </c>
      <c r="CY5" s="42">
        <f t="shared" si="5"/>
        <v>0.9999994187603356</v>
      </c>
      <c r="CZ5" s="42">
        <f t="shared" ref="CZ5:DK9" si="6">IF(1-EXP(-0.23*(BI5-$CF5))&lt;0, 0, 1-EXP(-0.23*(BI5-$CF5)))</f>
        <v>0.99999974146276072</v>
      </c>
      <c r="DA5" s="42">
        <f t="shared" si="6"/>
        <v>0.99999987364024667</v>
      </c>
      <c r="DB5" s="42">
        <f t="shared" si="6"/>
        <v>0.9999999326204736</v>
      </c>
      <c r="DC5" s="42">
        <f t="shared" si="6"/>
        <v>0.99999996110467437</v>
      </c>
      <c r="DD5" s="42">
        <f t="shared" si="6"/>
        <v>0.99999997588653478</v>
      </c>
      <c r="DE5" s="42">
        <f t="shared" si="6"/>
        <v>0.99999998406927737</v>
      </c>
      <c r="DF5" s="42">
        <f t="shared" si="6"/>
        <v>0.99999998886674601</v>
      </c>
      <c r="DG5" s="42">
        <f t="shared" si="6"/>
        <v>0.99999999182570443</v>
      </c>
      <c r="DH5" s="42">
        <f t="shared" si="6"/>
        <v>0.99999999373367321</v>
      </c>
      <c r="DI5" s="42">
        <f t="shared" si="6"/>
        <v>0.99999999501260639</v>
      </c>
      <c r="DJ5" s="42">
        <f t="shared" si="6"/>
        <v>0.99999999589927069</v>
      </c>
      <c r="DK5" s="42">
        <f t="shared" si="6"/>
        <v>0.99999999653217975</v>
      </c>
      <c r="DL5" s="42"/>
      <c r="DM5" s="42">
        <f>CI5*$CD5</f>
        <v>0</v>
      </c>
      <c r="DN5" s="42">
        <f t="shared" ref="DN5:EC18" si="7">CJ5*$CD5</f>
        <v>0</v>
      </c>
      <c r="DO5" s="42">
        <f t="shared" si="7"/>
        <v>0</v>
      </c>
      <c r="DP5" s="42">
        <f t="shared" si="7"/>
        <v>2.6619119502943683E-2</v>
      </c>
      <c r="DQ5" s="42">
        <f t="shared" si="7"/>
        <v>0.2932033060043408</v>
      </c>
      <c r="DR5" s="42">
        <f t="shared" si="7"/>
        <v>0.52949155881140186</v>
      </c>
      <c r="DS5" s="42">
        <f t="shared" si="7"/>
        <v>0.66694305113411667</v>
      </c>
      <c r="DT5" s="42">
        <f t="shared" si="7"/>
        <v>0.72431019925467421</v>
      </c>
      <c r="DU5" s="42">
        <f t="shared" si="7"/>
        <v>0.74304527534385878</v>
      </c>
      <c r="DV5" s="42">
        <f t="shared" si="7"/>
        <v>0.74824406356794315</v>
      </c>
      <c r="DW5" s="42">
        <f t="shared" si="7"/>
        <v>0.74956288660986836</v>
      </c>
      <c r="DX5" s="42">
        <f t="shared" si="7"/>
        <v>0.74988785151713844</v>
      </c>
      <c r="DY5" s="42">
        <f t="shared" si="7"/>
        <v>0.74996936401268699</v>
      </c>
      <c r="DZ5" s="42">
        <f t="shared" si="7"/>
        <v>0.74999089352450754</v>
      </c>
      <c r="EA5" s="42">
        <f t="shared" si="7"/>
        <v>0.74999701688849496</v>
      </c>
      <c r="EB5" s="42">
        <f t="shared" si="7"/>
        <v>0.74999891698188748</v>
      </c>
      <c r="EC5" s="42">
        <f t="shared" si="7"/>
        <v>0.7499995640702517</v>
      </c>
      <c r="ED5" s="42">
        <f t="shared" ref="ED5:EO18" si="8">CZ5*$CD5</f>
        <v>0.74999980609707051</v>
      </c>
      <c r="EE5" s="42">
        <f t="shared" si="8"/>
        <v>0.749999905230185</v>
      </c>
      <c r="EF5" s="42">
        <f t="shared" si="8"/>
        <v>0.7499999494653552</v>
      </c>
      <c r="EG5" s="42">
        <f t="shared" si="8"/>
        <v>0.74999997082850578</v>
      </c>
      <c r="EH5" s="42">
        <f t="shared" si="8"/>
        <v>0.74999998191490103</v>
      </c>
      <c r="EI5" s="42">
        <f t="shared" si="8"/>
        <v>0.749999988051958</v>
      </c>
      <c r="EJ5" s="42">
        <f t="shared" si="8"/>
        <v>0.74999999165005948</v>
      </c>
      <c r="EK5" s="42">
        <f t="shared" si="8"/>
        <v>0.74999999386927829</v>
      </c>
      <c r="EL5" s="42">
        <f t="shared" si="8"/>
        <v>0.74999999530025496</v>
      </c>
      <c r="EM5" s="42">
        <f t="shared" si="8"/>
        <v>0.74999999625945479</v>
      </c>
      <c r="EN5" s="42">
        <f t="shared" si="8"/>
        <v>0.74999999692445307</v>
      </c>
      <c r="EO5" s="42">
        <f t="shared" si="8"/>
        <v>0.74999999739913481</v>
      </c>
      <c r="EP5" s="42"/>
      <c r="EQ5" s="42">
        <f>DM5+$CA5</f>
        <v>1.4208675108266395</v>
      </c>
      <c r="ER5" s="42">
        <f t="shared" ref="ER5:FG20" si="9">DN5+$CA5</f>
        <v>1.4208675108266395</v>
      </c>
      <c r="ES5" s="42">
        <f t="shared" si="9"/>
        <v>1.4208675108266395</v>
      </c>
      <c r="ET5" s="42">
        <f t="shared" si="9"/>
        <v>1.4474866303295832</v>
      </c>
      <c r="EU5" s="42">
        <f t="shared" si="9"/>
        <v>1.7140708168309804</v>
      </c>
      <c r="EV5" s="42">
        <f t="shared" si="9"/>
        <v>1.9503590696380413</v>
      </c>
      <c r="EW5" s="42">
        <f t="shared" si="9"/>
        <v>2.0878105619607563</v>
      </c>
      <c r="EX5" s="42">
        <f t="shared" si="9"/>
        <v>2.1451777100813136</v>
      </c>
      <c r="EY5" s="42">
        <f t="shared" si="9"/>
        <v>2.1639127861704983</v>
      </c>
      <c r="EZ5" s="42">
        <f t="shared" si="9"/>
        <v>2.1691115743945826</v>
      </c>
      <c r="FA5" s="42">
        <f t="shared" si="9"/>
        <v>2.1704303974365078</v>
      </c>
      <c r="FB5" s="42">
        <f t="shared" si="9"/>
        <v>2.1707553623437779</v>
      </c>
      <c r="FC5" s="42">
        <f t="shared" si="9"/>
        <v>2.1708368748393267</v>
      </c>
      <c r="FD5" s="42">
        <f t="shared" si="9"/>
        <v>2.1708584043511472</v>
      </c>
      <c r="FE5" s="42">
        <f t="shared" si="9"/>
        <v>2.1708645277151346</v>
      </c>
      <c r="FF5" s="42">
        <f t="shared" si="9"/>
        <v>2.170866427808527</v>
      </c>
      <c r="FG5" s="42">
        <f t="shared" si="9"/>
        <v>2.1708670748968912</v>
      </c>
      <c r="FH5" s="42">
        <f t="shared" ref="FH5:FS22" si="10">ED5+$CA5</f>
        <v>2.1708673169237098</v>
      </c>
      <c r="FI5" s="42">
        <f t="shared" si="10"/>
        <v>2.1708674160568244</v>
      </c>
      <c r="FJ5" s="42">
        <f t="shared" si="10"/>
        <v>2.1708674602919946</v>
      </c>
      <c r="FK5" s="42">
        <f t="shared" si="10"/>
        <v>2.1708674816551454</v>
      </c>
      <c r="FL5" s="42">
        <f t="shared" si="10"/>
        <v>2.1708674927415403</v>
      </c>
      <c r="FM5" s="42">
        <f t="shared" si="10"/>
        <v>2.1708674988785974</v>
      </c>
      <c r="FN5" s="42">
        <f t="shared" si="10"/>
        <v>2.1708675024766988</v>
      </c>
      <c r="FO5" s="42">
        <f t="shared" si="10"/>
        <v>2.1708675046959178</v>
      </c>
      <c r="FP5" s="42">
        <f t="shared" si="10"/>
        <v>2.1708675061268945</v>
      </c>
      <c r="FQ5" s="42">
        <f t="shared" si="10"/>
        <v>2.1708675070860943</v>
      </c>
      <c r="FR5" s="42">
        <f t="shared" si="10"/>
        <v>2.1708675077510926</v>
      </c>
      <c r="FS5" s="42">
        <f t="shared" si="10"/>
        <v>2.1708675082257742</v>
      </c>
      <c r="FT5" s="42"/>
      <c r="FU5" s="42">
        <f t="shared" ref="FU5:GW13" si="11">300*EQ5*AR5</f>
        <v>0</v>
      </c>
      <c r="FV5" s="42">
        <f t="shared" si="11"/>
        <v>7.470455426828984</v>
      </c>
      <c r="FW5" s="42">
        <f t="shared" si="11"/>
        <v>119.08617741306217</v>
      </c>
      <c r="FX5" s="42">
        <f t="shared" si="11"/>
        <v>535.15083682843033</v>
      </c>
      <c r="FY5" s="42">
        <f t="shared" si="11"/>
        <v>1661.4758846585371</v>
      </c>
      <c r="FZ5" s="42">
        <f t="shared" si="11"/>
        <v>3743.2763533008847</v>
      </c>
      <c r="GA5" s="42">
        <f t="shared" si="11"/>
        <v>6666.0723418993894</v>
      </c>
      <c r="GB5" s="42">
        <f t="shared" si="11"/>
        <v>10132.569128570278</v>
      </c>
      <c r="GC5" s="42">
        <f t="shared" si="11"/>
        <v>13909.140127696724</v>
      </c>
      <c r="GD5" s="42">
        <f t="shared" si="11"/>
        <v>17836.825788226197</v>
      </c>
      <c r="GE5" s="42">
        <f t="shared" si="11"/>
        <v>21784.35461819492</v>
      </c>
      <c r="GF5" s="42">
        <f t="shared" si="11"/>
        <v>25639.392021601536</v>
      </c>
      <c r="GG5" s="42">
        <f t="shared" si="11"/>
        <v>29314.680321315082</v>
      </c>
      <c r="GH5" s="42">
        <f t="shared" si="11"/>
        <v>32750.183511019652</v>
      </c>
      <c r="GI5" s="42">
        <f t="shared" si="11"/>
        <v>35910.352984808567</v>
      </c>
      <c r="GJ5" s="42">
        <f t="shared" si="11"/>
        <v>38779.36899795624</v>
      </c>
      <c r="GK5" s="42">
        <f t="shared" si="11"/>
        <v>41356.17863829148</v>
      </c>
      <c r="GL5" s="42">
        <f t="shared" si="11"/>
        <v>43650.101268699611</v>
      </c>
      <c r="GM5" s="42">
        <f t="shared" si="11"/>
        <v>45677.240526020047</v>
      </c>
      <c r="GN5" s="42">
        <f t="shared" si="11"/>
        <v>47457.70713881019</v>
      </c>
      <c r="GO5" s="42">
        <f t="shared" si="11"/>
        <v>49013.560199198953</v>
      </c>
      <c r="GP5" s="42">
        <f t="shared" si="11"/>
        <v>50367.342701165508</v>
      </c>
      <c r="GQ5" s="42">
        <f t="shared" si="11"/>
        <v>51541.086303852346</v>
      </c>
      <c r="GR5" s="42">
        <f t="shared" si="11"/>
        <v>52555.673433405915</v>
      </c>
      <c r="GS5" s="42">
        <f t="shared" si="11"/>
        <v>53430.463075171567</v>
      </c>
      <c r="GT5" s="42">
        <f t="shared" si="11"/>
        <v>54183.105300313</v>
      </c>
      <c r="GU5" s="42">
        <f t="shared" si="11"/>
        <v>54829.486506129928</v>
      </c>
      <c r="GV5" s="42">
        <f t="shared" si="11"/>
        <v>55383.761671881526</v>
      </c>
      <c r="GW5" s="42">
        <f t="shared" si="11"/>
        <v>55858.441512031502</v>
      </c>
      <c r="GY5" t="s">
        <v>135</v>
      </c>
      <c r="GZ5" s="64">
        <v>16</v>
      </c>
      <c r="HA5" s="18">
        <f t="shared" ref="HA5:IC5" si="12">INDEX($AR$5:$BT$22, $GZ5, AR$1)</f>
        <v>0</v>
      </c>
      <c r="HB5" s="18">
        <f t="shared" si="12"/>
        <v>1.1015995315661737</v>
      </c>
      <c r="HC5" s="18">
        <f t="shared" si="12"/>
        <v>2.9637880020150229</v>
      </c>
      <c r="HD5" s="18">
        <f t="shared" si="12"/>
        <v>5.1789626835323919</v>
      </c>
      <c r="HE5" s="18">
        <f t="shared" si="12"/>
        <v>7.5867314128947116</v>
      </c>
      <c r="HF5" s="18">
        <f t="shared" si="12"/>
        <v>10.093036062684451</v>
      </c>
      <c r="HG5" s="18">
        <f t="shared" si="12"/>
        <v>12.636241528253997</v>
      </c>
      <c r="HH5" s="18">
        <f t="shared" si="12"/>
        <v>15.173891534925659</v>
      </c>
      <c r="HI5" s="18">
        <f t="shared" si="12"/>
        <v>17.676063677315387</v>
      </c>
      <c r="HJ5" s="18">
        <f t="shared" si="12"/>
        <v>20.121530463132721</v>
      </c>
      <c r="HK5" s="18">
        <f t="shared" si="12"/>
        <v>22.49533113137214</v>
      </c>
      <c r="HL5" s="18">
        <f t="shared" si="12"/>
        <v>24.787137130409462</v>
      </c>
      <c r="HM5" s="18">
        <f t="shared" si="12"/>
        <v>26.99010166463195</v>
      </c>
      <c r="HN5" s="18">
        <f t="shared" si="12"/>
        <v>29.100022925484296</v>
      </c>
      <c r="HO5" s="18">
        <f t="shared" si="12"/>
        <v>31.114720311017045</v>
      </c>
      <c r="HP5" s="18">
        <f t="shared" si="12"/>
        <v>33.033560663899415</v>
      </c>
      <c r="HQ5" s="18">
        <f t="shared" si="12"/>
        <v>34.857093305675917</v>
      </c>
      <c r="HR5" s="18">
        <f t="shared" si="12"/>
        <v>36.58676584715662</v>
      </c>
      <c r="HS5" s="18">
        <f t="shared" si="12"/>
        <v>38.224701123663365</v>
      </c>
      <c r="HT5" s="18">
        <f t="shared" si="12"/>
        <v>39.773521107207962</v>
      </c>
      <c r="HU5" s="18">
        <f t="shared" si="12"/>
        <v>41.236207382294154</v>
      </c>
      <c r="HV5" s="18">
        <f t="shared" si="12"/>
        <v>42.615990376090856</v>
      </c>
      <c r="HW5" s="18">
        <f t="shared" si="12"/>
        <v>43.916261392742612</v>
      </c>
      <c r="HX5" s="18">
        <f t="shared" si="12"/>
        <v>45.140502856246762</v>
      </c>
      <c r="HY5" s="18">
        <f t="shared" si="12"/>
        <v>46.292233171341813</v>
      </c>
      <c r="HZ5" s="18">
        <f t="shared" si="12"/>
        <v>47.37496336927984</v>
      </c>
      <c r="IA5" s="18">
        <f t="shared" si="12"/>
        <v>48.392163284121843</v>
      </c>
      <c r="IB5" s="18">
        <f t="shared" si="12"/>
        <v>49.347235452835548</v>
      </c>
      <c r="IC5" s="18">
        <f t="shared" si="12"/>
        <v>50.243495282407771</v>
      </c>
      <c r="ID5" s="3"/>
      <c r="IE5" t="s">
        <v>98</v>
      </c>
      <c r="IF5" s="64">
        <f>GZ5</f>
        <v>16</v>
      </c>
      <c r="IG5" s="18">
        <f t="shared" ref="IG5:JI5" si="13">INDEX($FU$5:$GW$22, $IF5, FU$1)</f>
        <v>0</v>
      </c>
      <c r="IH5" s="18">
        <f t="shared" si="13"/>
        <v>572.34388184481384</v>
      </c>
      <c r="II5" s="18">
        <f t="shared" si="13"/>
        <v>1539.8571635435242</v>
      </c>
      <c r="IJ5" s="18">
        <f t="shared" si="13"/>
        <v>2778.213987999643</v>
      </c>
      <c r="IK5" s="18">
        <f t="shared" si="13"/>
        <v>4441.2164296076899</v>
      </c>
      <c r="IL5" s="18">
        <f t="shared" si="13"/>
        <v>6200.9592126410862</v>
      </c>
      <c r="IM5" s="18">
        <f t="shared" si="13"/>
        <v>7971.4998555654383</v>
      </c>
      <c r="IN5" s="18">
        <f t="shared" si="13"/>
        <v>9711.3264027423302</v>
      </c>
      <c r="IO5" s="18">
        <f t="shared" si="13"/>
        <v>11402.094218150922</v>
      </c>
      <c r="IP5" s="18">
        <f t="shared" si="13"/>
        <v>13035.816645520876</v>
      </c>
      <c r="IQ5" s="18">
        <f t="shared" si="13"/>
        <v>14608.739419482235</v>
      </c>
      <c r="IR5" s="18">
        <f t="shared" si="13"/>
        <v>16118.849283714029</v>
      </c>
      <c r="IS5" s="18">
        <f t="shared" si="13"/>
        <v>17565.002255900683</v>
      </c>
      <c r="IT5" s="18">
        <f t="shared" si="13"/>
        <v>18946.662335010064</v>
      </c>
      <c r="IU5" s="18">
        <f t="shared" si="13"/>
        <v>20263.825106831653</v>
      </c>
      <c r="IV5" s="18">
        <f t="shared" si="13"/>
        <v>21516.974669673149</v>
      </c>
      <c r="IW5" s="18">
        <f t="shared" si="13"/>
        <v>22707.032848854204</v>
      </c>
      <c r="IX5" s="18">
        <f t="shared" si="13"/>
        <v>23835.297399602408</v>
      </c>
      <c r="IY5" s="18">
        <f t="shared" si="13"/>
        <v>24903.375281278379</v>
      </c>
      <c r="IZ5" s="18">
        <f t="shared" si="13"/>
        <v>25913.117117607188</v>
      </c>
      <c r="JA5" s="18">
        <f t="shared" si="13"/>
        <v>26866.556815509826</v>
      </c>
      <c r="JB5" s="18">
        <f t="shared" si="13"/>
        <v>27765.858299859141</v>
      </c>
      <c r="JC5" s="18">
        <f t="shared" si="13"/>
        <v>28613.269937162262</v>
      </c>
      <c r="JD5" s="18">
        <f t="shared" si="13"/>
        <v>29411.086410686272</v>
      </c>
      <c r="JE5" s="18">
        <f t="shared" si="13"/>
        <v>30161.617399608462</v>
      </c>
      <c r="JF5" s="18">
        <f t="shared" si="13"/>
        <v>30867.162251668258</v>
      </c>
      <c r="JG5" s="18">
        <f t="shared" si="13"/>
        <v>31529.989814862838</v>
      </c>
      <c r="JH5" s="18">
        <f t="shared" si="13"/>
        <v>32152.322641278042</v>
      </c>
      <c r="JI5" s="18">
        <f t="shared" si="13"/>
        <v>32736.324855433479</v>
      </c>
    </row>
    <row r="6" spans="1:271" x14ac:dyDescent="0.25">
      <c r="A6" s="24">
        <v>2</v>
      </c>
      <c r="B6" s="22">
        <f t="shared" ref="B6:B25" si="14">IF(AND($GZ$5&gt;12, $GZ$5&lt;19), A6*5-5, "")</f>
        <v>5</v>
      </c>
      <c r="C6" s="21">
        <f>C5*5-5</f>
        <v>55</v>
      </c>
      <c r="D6" s="42" t="s">
        <v>5</v>
      </c>
      <c r="E6" s="42">
        <v>110</v>
      </c>
      <c r="F6" s="42">
        <v>2.8199999999999999E-2</v>
      </c>
      <c r="G6" s="42">
        <v>1.5</v>
      </c>
      <c r="H6" s="42"/>
      <c r="I6" s="42"/>
      <c r="J6" s="42">
        <v>0.7</v>
      </c>
      <c r="K6" s="42">
        <v>64</v>
      </c>
      <c r="L6" s="42">
        <f>IF('Graph-Settings'!$I$6='Graph-Settings'!$C$46, K6, 'Graph-Settings'!$I$6)</f>
        <v>64</v>
      </c>
      <c r="M6" s="42">
        <f t="shared" ref="M6:M16" si="15">EXP(50*LN($J6)*(1/$L6-1/$K6))</f>
        <v>1</v>
      </c>
      <c r="N6" s="42">
        <f t="shared" si="0"/>
        <v>0</v>
      </c>
      <c r="O6" s="42">
        <f t="shared" si="0"/>
        <v>1.9536553178109499</v>
      </c>
      <c r="P6" s="42">
        <f t="shared" si="0"/>
        <v>5.2460721757261108</v>
      </c>
      <c r="Q6" s="42">
        <f t="shared" si="0"/>
        <v>9.1554988797274266</v>
      </c>
      <c r="R6" s="42">
        <f t="shared" si="0"/>
        <v>13.398932158177313</v>
      </c>
      <c r="S6" s="42">
        <f t="shared" si="0"/>
        <v>17.810824147932429</v>
      </c>
      <c r="T6" s="42">
        <f t="shared" si="0"/>
        <v>22.28295754868239</v>
      </c>
      <c r="U6" s="42">
        <f t="shared" si="0"/>
        <v>26.740983551694928</v>
      </c>
      <c r="V6" s="42">
        <f t="shared" si="0"/>
        <v>31.132658742345956</v>
      </c>
      <c r="W6" s="42">
        <f t="shared" si="0"/>
        <v>35.421053960071866</v>
      </c>
      <c r="X6" s="42">
        <f t="shared" si="0"/>
        <v>39.580261865968083</v>
      </c>
      <c r="Y6" s="42">
        <f t="shared" si="0"/>
        <v>43.592509664181868</v>
      </c>
      <c r="Z6" s="42">
        <f t="shared" si="0"/>
        <v>47.446128521704793</v>
      </c>
      <c r="AA6" s="42">
        <f t="shared" si="0"/>
        <v>51.134077917599669</v>
      </c>
      <c r="AB6" s="42">
        <f t="shared" si="0"/>
        <v>54.652846619105041</v>
      </c>
      <c r="AC6" s="42">
        <f t="shared" si="0"/>
        <v>58.001618808661789</v>
      </c>
      <c r="AD6" s="42">
        <f t="shared" si="1"/>
        <v>61.181632403245665</v>
      </c>
      <c r="AE6" s="42">
        <f t="shared" si="1"/>
        <v>64.195679986117554</v>
      </c>
      <c r="AF6" s="42">
        <f t="shared" si="1"/>
        <v>67.047717588858518</v>
      </c>
      <c r="AG6" s="42">
        <f t="shared" si="1"/>
        <v>69.742556304384934</v>
      </c>
      <c r="AH6" s="42">
        <f t="shared" si="1"/>
        <v>72.285618322242328</v>
      </c>
      <c r="AI6" s="42">
        <f t="shared" si="1"/>
        <v>74.682743586169636</v>
      </c>
      <c r="AJ6" s="42">
        <f t="shared" si="1"/>
        <v>76.940036563475104</v>
      </c>
      <c r="AK6" s="42">
        <f t="shared" si="1"/>
        <v>79.06374501239074</v>
      </c>
      <c r="AL6" s="42">
        <f t="shared" si="1"/>
        <v>81.060164411223042</v>
      </c>
      <c r="AM6" s="42">
        <f t="shared" si="1"/>
        <v>82.935563052513075</v>
      </c>
      <c r="AN6" s="42">
        <f t="shared" si="1"/>
        <v>84.696123828594096</v>
      </c>
      <c r="AO6" s="42">
        <f t="shared" si="1"/>
        <v>86.347899526053922</v>
      </c>
      <c r="AP6" s="49">
        <f t="shared" si="1"/>
        <v>87.896779064835755</v>
      </c>
      <c r="AQ6" s="3"/>
      <c r="AR6" s="56">
        <f t="shared" ref="AR6:BG16" si="16">$M6*N6</f>
        <v>0</v>
      </c>
      <c r="AS6" s="42">
        <f t="shared" si="2"/>
        <v>1.9536553178109499</v>
      </c>
      <c r="AT6" s="42">
        <f t="shared" si="2"/>
        <v>5.2460721757261108</v>
      </c>
      <c r="AU6" s="42">
        <f t="shared" si="2"/>
        <v>9.1554988797274266</v>
      </c>
      <c r="AV6" s="42">
        <f t="shared" si="2"/>
        <v>13.398932158177313</v>
      </c>
      <c r="AW6" s="42">
        <f t="shared" si="2"/>
        <v>17.810824147932429</v>
      </c>
      <c r="AX6" s="42">
        <f t="shared" si="2"/>
        <v>22.28295754868239</v>
      </c>
      <c r="AY6" s="42">
        <f t="shared" si="2"/>
        <v>26.740983551694928</v>
      </c>
      <c r="AZ6" s="42">
        <f t="shared" si="2"/>
        <v>31.132658742345956</v>
      </c>
      <c r="BA6" s="42">
        <f t="shared" si="2"/>
        <v>35.421053960071866</v>
      </c>
      <c r="BB6" s="42">
        <f t="shared" si="2"/>
        <v>39.580261865968083</v>
      </c>
      <c r="BC6" s="42">
        <f t="shared" si="2"/>
        <v>43.592509664181868</v>
      </c>
      <c r="BD6" s="42">
        <f t="shared" si="2"/>
        <v>47.446128521704793</v>
      </c>
      <c r="BE6" s="42">
        <f t="shared" si="2"/>
        <v>51.134077917599669</v>
      </c>
      <c r="BF6" s="42">
        <f t="shared" si="2"/>
        <v>54.652846619105041</v>
      </c>
      <c r="BG6" s="42">
        <f t="shared" si="2"/>
        <v>58.001618808661789</v>
      </c>
      <c r="BH6" s="42">
        <f t="shared" si="2"/>
        <v>61.181632403245665</v>
      </c>
      <c r="BI6" s="42">
        <f t="shared" si="3"/>
        <v>64.195679986117554</v>
      </c>
      <c r="BJ6" s="42">
        <f t="shared" si="3"/>
        <v>67.047717588858518</v>
      </c>
      <c r="BK6" s="42">
        <f t="shared" si="3"/>
        <v>69.742556304384934</v>
      </c>
      <c r="BL6" s="42">
        <f t="shared" si="3"/>
        <v>72.285618322242328</v>
      </c>
      <c r="BM6" s="42">
        <f t="shared" si="3"/>
        <v>74.682743586169636</v>
      </c>
      <c r="BN6" s="42">
        <f t="shared" si="3"/>
        <v>76.940036563475104</v>
      </c>
      <c r="BO6" s="42">
        <f t="shared" si="3"/>
        <v>79.06374501239074</v>
      </c>
      <c r="BP6" s="42">
        <f t="shared" si="3"/>
        <v>81.060164411223042</v>
      </c>
      <c r="BQ6" s="42">
        <f t="shared" si="3"/>
        <v>82.935563052513075</v>
      </c>
      <c r="BR6" s="42">
        <f t="shared" si="3"/>
        <v>84.696123828594096</v>
      </c>
      <c r="BS6" s="42">
        <f t="shared" si="3"/>
        <v>86.347899526053922</v>
      </c>
      <c r="BT6" s="49">
        <f t="shared" si="3"/>
        <v>87.896779064835755</v>
      </c>
      <c r="BU6" s="3"/>
      <c r="BV6" s="3"/>
      <c r="BW6" s="56" t="s">
        <v>5</v>
      </c>
      <c r="BX6" s="42"/>
      <c r="BY6" s="42"/>
      <c r="BZ6" s="42"/>
      <c r="CA6" s="42">
        <f>5*(1-EXP(-0.0115*L6))</f>
        <v>2.6048690340562439</v>
      </c>
      <c r="CB6" s="42"/>
      <c r="CC6" s="42">
        <v>3</v>
      </c>
      <c r="CD6" s="42">
        <v>0.8</v>
      </c>
      <c r="CE6" s="42">
        <f t="shared" si="4"/>
        <v>842.01696990845005</v>
      </c>
      <c r="CF6" s="42">
        <f t="shared" ref="CF6:CF11" si="17">CE6/(300*CA6)</f>
        <v>1.0774911123487847</v>
      </c>
      <c r="CG6" s="42"/>
      <c r="CH6" s="3"/>
      <c r="CI6" s="56">
        <f t="shared" ref="CI6:CX11" si="18">IF(1-EXP(-0.23*(AR6-$CF6))&lt;0, 0, 1-EXP(-0.23*(AR6-$CF6)))</f>
        <v>0</v>
      </c>
      <c r="CJ6" s="42">
        <f t="shared" si="5"/>
        <v>0.18251094710645621</v>
      </c>
      <c r="CK6" s="42">
        <f t="shared" si="5"/>
        <v>0.61663726321450318</v>
      </c>
      <c r="CL6" s="42">
        <f t="shared" si="5"/>
        <v>0.84400663216227667</v>
      </c>
      <c r="CM6" s="42">
        <f t="shared" si="5"/>
        <v>0.94121869639498645</v>
      </c>
      <c r="CN6" s="42">
        <f t="shared" si="5"/>
        <v>0.97869187019674164</v>
      </c>
      <c r="CO6" s="42">
        <f t="shared" si="5"/>
        <v>0.9923821208923661</v>
      </c>
      <c r="CP6" s="42">
        <f t="shared" si="5"/>
        <v>0.99726767739671052</v>
      </c>
      <c r="CQ6" s="42">
        <f t="shared" si="5"/>
        <v>0.99900492112729733</v>
      </c>
      <c r="CR6" s="42">
        <f t="shared" si="5"/>
        <v>0.9996288927505198</v>
      </c>
      <c r="CS6" s="42">
        <f t="shared" si="5"/>
        <v>0.99985742427178359</v>
      </c>
      <c r="CT6" s="42">
        <f t="shared" si="5"/>
        <v>0.99994334069143809</v>
      </c>
      <c r="CU6" s="42">
        <f t="shared" si="5"/>
        <v>0.99997664703506939</v>
      </c>
      <c r="CV6" s="42">
        <f t="shared" si="5"/>
        <v>0.99999000089496237</v>
      </c>
      <c r="CW6" s="42">
        <f t="shared" si="5"/>
        <v>0.99999554877743835</v>
      </c>
      <c r="CX6" s="42">
        <f t="shared" si="5"/>
        <v>0.99999793947421056</v>
      </c>
      <c r="CY6" s="42">
        <f t="shared" si="5"/>
        <v>0.99999900840640588</v>
      </c>
      <c r="CZ6" s="42">
        <f t="shared" si="6"/>
        <v>0.99999950424473083</v>
      </c>
      <c r="DA6" s="42">
        <f t="shared" si="6"/>
        <v>0.99999974273318237</v>
      </c>
      <c r="DB6" s="42">
        <f t="shared" si="6"/>
        <v>0.9999998615788509</v>
      </c>
      <c r="DC6" s="42">
        <f t="shared" si="6"/>
        <v>0.99999992287738337</v>
      </c>
      <c r="DD6" s="42">
        <f t="shared" si="6"/>
        <v>0.99999995556365262</v>
      </c>
      <c r="DE6" s="42">
        <f t="shared" si="6"/>
        <v>0.99999997355993742</v>
      </c>
      <c r="DF6" s="42">
        <f t="shared" si="6"/>
        <v>0.99999998377704136</v>
      </c>
      <c r="DG6" s="42">
        <f t="shared" si="6"/>
        <v>0.99999998975027393</v>
      </c>
      <c r="DH6" s="42">
        <f t="shared" si="6"/>
        <v>0.99999999334139977</v>
      </c>
      <c r="DI6" s="42">
        <f t="shared" si="6"/>
        <v>0.99999999555855257</v>
      </c>
      <c r="DJ6" s="42">
        <f t="shared" si="6"/>
        <v>0.99999999696238728</v>
      </c>
      <c r="DK6" s="42">
        <f t="shared" si="6"/>
        <v>0.99999999787275096</v>
      </c>
      <c r="DL6" s="42"/>
      <c r="DM6" s="42">
        <f t="shared" ref="DM6:DN18" si="19">CI6*$CD6</f>
        <v>0</v>
      </c>
      <c r="DN6" s="42">
        <f t="shared" si="7"/>
        <v>0.14600875768516497</v>
      </c>
      <c r="DO6" s="42">
        <f t="shared" si="7"/>
        <v>0.49330981057160256</v>
      </c>
      <c r="DP6" s="42">
        <f t="shared" si="7"/>
        <v>0.6752053057298214</v>
      </c>
      <c r="DQ6" s="42">
        <f t="shared" si="7"/>
        <v>0.75297495711598916</v>
      </c>
      <c r="DR6" s="42">
        <f t="shared" si="7"/>
        <v>0.7829534961573934</v>
      </c>
      <c r="DS6" s="42">
        <f t="shared" si="7"/>
        <v>0.79390569671389288</v>
      </c>
      <c r="DT6" s="42">
        <f t="shared" si="7"/>
        <v>0.79781414191736844</v>
      </c>
      <c r="DU6" s="42">
        <f t="shared" si="7"/>
        <v>0.79920393690183789</v>
      </c>
      <c r="DV6" s="42">
        <f t="shared" si="7"/>
        <v>0.79970311420041584</v>
      </c>
      <c r="DW6" s="42">
        <f t="shared" si="7"/>
        <v>0.79988593941742692</v>
      </c>
      <c r="DX6" s="42">
        <f t="shared" si="7"/>
        <v>0.79995467255315056</v>
      </c>
      <c r="DY6" s="42">
        <f t="shared" si="7"/>
        <v>0.79998131762805558</v>
      </c>
      <c r="DZ6" s="42">
        <f t="shared" si="7"/>
        <v>0.79999200071596999</v>
      </c>
      <c r="EA6" s="42">
        <f t="shared" si="7"/>
        <v>0.79999643902195072</v>
      </c>
      <c r="EB6" s="42">
        <f t="shared" si="7"/>
        <v>0.79999835157936849</v>
      </c>
      <c r="EC6" s="42">
        <f t="shared" si="7"/>
        <v>0.7999992067251247</v>
      </c>
      <c r="ED6" s="42">
        <f t="shared" si="8"/>
        <v>0.79999960339578469</v>
      </c>
      <c r="EE6" s="42">
        <f t="shared" si="8"/>
        <v>0.79999979418654599</v>
      </c>
      <c r="EF6" s="42">
        <f t="shared" si="8"/>
        <v>0.79999988926308074</v>
      </c>
      <c r="EG6" s="42">
        <f t="shared" si="8"/>
        <v>0.79999993830190674</v>
      </c>
      <c r="EH6" s="42">
        <f t="shared" si="8"/>
        <v>0.79999996445092214</v>
      </c>
      <c r="EI6" s="42">
        <f t="shared" si="8"/>
        <v>0.79999997884794993</v>
      </c>
      <c r="EJ6" s="42">
        <f t="shared" si="8"/>
        <v>0.79999998702163311</v>
      </c>
      <c r="EK6" s="42">
        <f t="shared" si="8"/>
        <v>0.79999999180021919</v>
      </c>
      <c r="EL6" s="42">
        <f t="shared" si="8"/>
        <v>0.79999999467311989</v>
      </c>
      <c r="EM6" s="42">
        <f t="shared" si="8"/>
        <v>0.79999999644684205</v>
      </c>
      <c r="EN6" s="42">
        <f t="shared" si="8"/>
        <v>0.79999999756990992</v>
      </c>
      <c r="EO6" s="42">
        <f t="shared" si="8"/>
        <v>0.79999999829820079</v>
      </c>
      <c r="EP6" s="42"/>
      <c r="EQ6" s="42">
        <f t="shared" ref="EQ6:FF22" si="20">DM6+$CA6</f>
        <v>2.6048690340562439</v>
      </c>
      <c r="ER6" s="42">
        <f t="shared" si="9"/>
        <v>2.7508777917414089</v>
      </c>
      <c r="ES6" s="42">
        <f t="shared" si="9"/>
        <v>3.0981788446278467</v>
      </c>
      <c r="ET6" s="42">
        <f t="shared" si="9"/>
        <v>3.2800743397860654</v>
      </c>
      <c r="EU6" s="42">
        <f t="shared" si="9"/>
        <v>3.3578439911722331</v>
      </c>
      <c r="EV6" s="42">
        <f t="shared" si="9"/>
        <v>3.3878225302136373</v>
      </c>
      <c r="EW6" s="42">
        <f t="shared" si="9"/>
        <v>3.3987747307701368</v>
      </c>
      <c r="EX6" s="42">
        <f t="shared" si="9"/>
        <v>3.4026831759736123</v>
      </c>
      <c r="EY6" s="42">
        <f t="shared" si="9"/>
        <v>3.4040729709580817</v>
      </c>
      <c r="EZ6" s="42">
        <f t="shared" si="9"/>
        <v>3.4045721482566598</v>
      </c>
      <c r="FA6" s="42">
        <f t="shared" si="9"/>
        <v>3.4047549734736711</v>
      </c>
      <c r="FB6" s="42">
        <f t="shared" si="9"/>
        <v>3.4048237066093945</v>
      </c>
      <c r="FC6" s="42">
        <f t="shared" si="9"/>
        <v>3.4048503516842996</v>
      </c>
      <c r="FD6" s="42">
        <f t="shared" si="9"/>
        <v>3.4048610347722139</v>
      </c>
      <c r="FE6" s="42">
        <f t="shared" si="9"/>
        <v>3.4048654730781944</v>
      </c>
      <c r="FF6" s="42">
        <f t="shared" si="9"/>
        <v>3.4048673856356126</v>
      </c>
      <c r="FG6" s="42">
        <f t="shared" si="9"/>
        <v>3.4048682407813686</v>
      </c>
      <c r="FH6" s="42">
        <f t="shared" si="10"/>
        <v>3.4048686374520285</v>
      </c>
      <c r="FI6" s="42">
        <f t="shared" si="10"/>
        <v>3.4048688282427899</v>
      </c>
      <c r="FJ6" s="42">
        <f t="shared" si="10"/>
        <v>3.4048689233193246</v>
      </c>
      <c r="FK6" s="42">
        <f t="shared" si="10"/>
        <v>3.4048689723581509</v>
      </c>
      <c r="FL6" s="42">
        <f t="shared" si="10"/>
        <v>3.4048689985071663</v>
      </c>
      <c r="FM6" s="42">
        <f t="shared" si="10"/>
        <v>3.4048690129041939</v>
      </c>
      <c r="FN6" s="42">
        <f t="shared" si="10"/>
        <v>3.4048690210778769</v>
      </c>
      <c r="FO6" s="42">
        <f t="shared" si="10"/>
        <v>3.4048690258564633</v>
      </c>
      <c r="FP6" s="42">
        <f t="shared" si="10"/>
        <v>3.4048690287293639</v>
      </c>
      <c r="FQ6" s="42">
        <f t="shared" si="10"/>
        <v>3.404869030503086</v>
      </c>
      <c r="FR6" s="42">
        <f t="shared" si="10"/>
        <v>3.4048690316261538</v>
      </c>
      <c r="FS6" s="42">
        <f t="shared" si="10"/>
        <v>3.4048690323544446</v>
      </c>
      <c r="FT6" s="42"/>
      <c r="FU6" s="42">
        <f t="shared" si="11"/>
        <v>0</v>
      </c>
      <c r="FV6" s="42">
        <f t="shared" si="11"/>
        <v>1612.280107945094</v>
      </c>
      <c r="FW6" s="42">
        <f t="shared" si="11"/>
        <v>4875.9809496676253</v>
      </c>
      <c r="FX6" s="42">
        <f t="shared" si="11"/>
        <v>9009.215083000201</v>
      </c>
      <c r="FY6" s="42">
        <f t="shared" si="11"/>
        <v>13497.457150638027</v>
      </c>
      <c r="FZ6" s="42">
        <f t="shared" si="11"/>
        <v>18101.973399011578</v>
      </c>
      <c r="GA6" s="42">
        <f t="shared" si="11"/>
        <v>22720.425912985611</v>
      </c>
      <c r="GB6" s="42">
        <f t="shared" si="11"/>
        <v>27297.328452101825</v>
      </c>
      <c r="GC6" s="42">
        <f t="shared" si="11"/>
        <v>31793.352641664507</v>
      </c>
      <c r="GD6" s="42">
        <f t="shared" si="11"/>
        <v>36178.06013230708</v>
      </c>
      <c r="GE6" s="42">
        <f t="shared" si="11"/>
        <v>40428.328031863537</v>
      </c>
      <c r="GF6" s="42">
        <f t="shared" si="11"/>
        <v>44527.443100561664</v>
      </c>
      <c r="GG6" s="42">
        <f t="shared" si="11"/>
        <v>48464.090214955511</v>
      </c>
      <c r="GH6" s="42">
        <f t="shared" si="11"/>
        <v>52231.328835192428</v>
      </c>
      <c r="GI6" s="42">
        <f t="shared" si="11"/>
        <v>55825.677137648723</v>
      </c>
      <c r="GJ6" s="42">
        <f t="shared" si="11"/>
        <v>59246.34605870449</v>
      </c>
      <c r="GK6" s="42">
        <f t="shared" si="11"/>
        <v>62494.619126691439</v>
      </c>
      <c r="GL6" s="42">
        <f t="shared" si="11"/>
        <v>65573.357233391565</v>
      </c>
      <c r="GM6" s="42">
        <f t="shared" si="11"/>
        <v>68486.60508693906</v>
      </c>
      <c r="GN6" s="42">
        <f t="shared" si="11"/>
        <v>71239.278778094551</v>
      </c>
      <c r="GO6" s="42">
        <f t="shared" si="11"/>
        <v>73836.917691938026</v>
      </c>
      <c r="GP6" s="42">
        <f t="shared" si="11"/>
        <v>76285.487508002669</v>
      </c>
      <c r="GQ6" s="42">
        <f t="shared" si="11"/>
        <v>78591.223904007624</v>
      </c>
      <c r="GR6" s="42">
        <f t="shared" si="11"/>
        <v>80760.508824926917</v>
      </c>
      <c r="GS6" s="42">
        <f t="shared" si="11"/>
        <v>82799.772910381726</v>
      </c>
      <c r="GT6" s="42">
        <f t="shared" si="11"/>
        <v>84715.419005319927</v>
      </c>
      <c r="GU6" s="42">
        <f t="shared" si="11"/>
        <v>86513.762708290349</v>
      </c>
      <c r="GV6" s="42">
        <f t="shared" si="11"/>
        <v>88200.986712668295</v>
      </c>
      <c r="GW6" s="42">
        <f t="shared" si="11"/>
        <v>89783.106324467924</v>
      </c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</row>
    <row r="7" spans="1:271" x14ac:dyDescent="0.25">
      <c r="A7" s="24">
        <v>3</v>
      </c>
      <c r="B7" s="22">
        <f t="shared" si="14"/>
        <v>10</v>
      </c>
      <c r="C7" s="3"/>
      <c r="D7" s="42" t="s">
        <v>6</v>
      </c>
      <c r="E7" s="42">
        <v>110</v>
      </c>
      <c r="F7" s="42">
        <v>4.4400000000000002E-2</v>
      </c>
      <c r="G7" s="42">
        <v>3</v>
      </c>
      <c r="H7" s="42"/>
      <c r="I7" s="42"/>
      <c r="J7" s="42">
        <v>0.75</v>
      </c>
      <c r="K7" s="42">
        <v>62</v>
      </c>
      <c r="L7" s="42">
        <f>IF('Graph-Settings'!$I$6='Graph-Settings'!$C$46, K7, 'Graph-Settings'!$I$6)</f>
        <v>62</v>
      </c>
      <c r="M7" s="42">
        <f t="shared" si="15"/>
        <v>1</v>
      </c>
      <c r="N7" s="42">
        <f t="shared" si="0"/>
        <v>0</v>
      </c>
      <c r="O7" s="42">
        <f t="shared" si="0"/>
        <v>0.12756172673041691</v>
      </c>
      <c r="P7" s="42">
        <f t="shared" si="0"/>
        <v>0.86797240727820391</v>
      </c>
      <c r="Q7" s="42">
        <f t="shared" si="0"/>
        <v>2.4992491270158856</v>
      </c>
      <c r="R7" s="42">
        <f t="shared" si="0"/>
        <v>5.0697416539291851</v>
      </c>
      <c r="S7" s="42">
        <f t="shared" si="0"/>
        <v>8.4996385819704834</v>
      </c>
      <c r="T7" s="42">
        <f t="shared" si="0"/>
        <v>12.645792257304329</v>
      </c>
      <c r="U7" s="42">
        <f t="shared" si="0"/>
        <v>17.341901532420412</v>
      </c>
      <c r="V7" s="42">
        <f t="shared" si="0"/>
        <v>22.422345686484917</v>
      </c>
      <c r="W7" s="42">
        <f t="shared" si="0"/>
        <v>27.735345691085481</v>
      </c>
      <c r="X7" s="42">
        <f t="shared" si="0"/>
        <v>33.149307199981671</v>
      </c>
      <c r="Y7" s="42">
        <f t="shared" si="0"/>
        <v>38.554937086169936</v>
      </c>
      <c r="Z7" s="42">
        <f t="shared" si="0"/>
        <v>43.86485496705648</v>
      </c>
      <c r="AA7" s="42">
        <f t="shared" si="0"/>
        <v>49.011824930720145</v>
      </c>
      <c r="AB7" s="42">
        <f t="shared" si="0"/>
        <v>53.946327399727721</v>
      </c>
      <c r="AC7" s="42">
        <f t="shared" si="0"/>
        <v>58.633918217385727</v>
      </c>
      <c r="AD7" s="42">
        <f t="shared" si="1"/>
        <v>63.052640554260343</v>
      </c>
      <c r="AE7" s="42">
        <f t="shared" si="1"/>
        <v>67.190636391314627</v>
      </c>
      <c r="AF7" s="42">
        <f t="shared" si="1"/>
        <v>71.044028124925234</v>
      </c>
      <c r="AG7" s="42">
        <f t="shared" si="1"/>
        <v>74.615093367959204</v>
      </c>
      <c r="AH7" s="42">
        <f t="shared" si="1"/>
        <v>77.910727698539617</v>
      </c>
      <c r="AI7" s="42">
        <f t="shared" si="1"/>
        <v>80.941174351036054</v>
      </c>
      <c r="AJ7" s="42">
        <f t="shared" si="1"/>
        <v>83.718992167030294</v>
      </c>
      <c r="AK7" s="42">
        <f t="shared" si="1"/>
        <v>86.258230499391914</v>
      </c>
      <c r="AL7" s="42">
        <f t="shared" si="1"/>
        <v>88.573780168936452</v>
      </c>
      <c r="AM7" s="42">
        <f t="shared" si="1"/>
        <v>90.680871681028634</v>
      </c>
      <c r="AN7" s="42">
        <f t="shared" si="1"/>
        <v>92.594694861444225</v>
      </c>
      <c r="AO7" s="42">
        <f t="shared" si="1"/>
        <v>94.33011732842499</v>
      </c>
      <c r="AP7" s="49">
        <f t="shared" si="1"/>
        <v>95.901482456141949</v>
      </c>
      <c r="AQ7" s="3"/>
      <c r="AR7" s="56">
        <f t="shared" si="16"/>
        <v>0</v>
      </c>
      <c r="AS7" s="42">
        <f t="shared" si="2"/>
        <v>0.12756172673041691</v>
      </c>
      <c r="AT7" s="42">
        <f t="shared" si="2"/>
        <v>0.86797240727820391</v>
      </c>
      <c r="AU7" s="42">
        <f t="shared" si="2"/>
        <v>2.4992491270158856</v>
      </c>
      <c r="AV7" s="42">
        <f t="shared" si="2"/>
        <v>5.0697416539291851</v>
      </c>
      <c r="AW7" s="42">
        <f t="shared" si="2"/>
        <v>8.4996385819704834</v>
      </c>
      <c r="AX7" s="42">
        <f t="shared" si="2"/>
        <v>12.645792257304329</v>
      </c>
      <c r="AY7" s="42">
        <f t="shared" si="2"/>
        <v>17.341901532420412</v>
      </c>
      <c r="AZ7" s="42">
        <f t="shared" si="2"/>
        <v>22.422345686484917</v>
      </c>
      <c r="BA7" s="42">
        <f t="shared" si="2"/>
        <v>27.735345691085481</v>
      </c>
      <c r="BB7" s="42">
        <f t="shared" si="2"/>
        <v>33.149307199981671</v>
      </c>
      <c r="BC7" s="42">
        <f t="shared" si="2"/>
        <v>38.554937086169936</v>
      </c>
      <c r="BD7" s="42">
        <f t="shared" si="2"/>
        <v>43.86485496705648</v>
      </c>
      <c r="BE7" s="42">
        <f t="shared" si="2"/>
        <v>49.011824930720145</v>
      </c>
      <c r="BF7" s="42">
        <f t="shared" si="2"/>
        <v>53.946327399727721</v>
      </c>
      <c r="BG7" s="42">
        <f t="shared" si="2"/>
        <v>58.633918217385727</v>
      </c>
      <c r="BH7" s="42">
        <f t="shared" si="2"/>
        <v>63.052640554260343</v>
      </c>
      <c r="BI7" s="42">
        <f t="shared" si="3"/>
        <v>67.190636391314627</v>
      </c>
      <c r="BJ7" s="42">
        <f t="shared" si="3"/>
        <v>71.044028124925234</v>
      </c>
      <c r="BK7" s="42">
        <f t="shared" si="3"/>
        <v>74.615093367959204</v>
      </c>
      <c r="BL7" s="42">
        <f t="shared" si="3"/>
        <v>77.910727698539617</v>
      </c>
      <c r="BM7" s="42">
        <f t="shared" si="3"/>
        <v>80.941174351036054</v>
      </c>
      <c r="BN7" s="42">
        <f t="shared" si="3"/>
        <v>83.718992167030294</v>
      </c>
      <c r="BO7" s="42">
        <f t="shared" si="3"/>
        <v>86.258230499391914</v>
      </c>
      <c r="BP7" s="42">
        <f t="shared" si="3"/>
        <v>88.573780168936452</v>
      </c>
      <c r="BQ7" s="42">
        <f t="shared" si="3"/>
        <v>90.680871681028634</v>
      </c>
      <c r="BR7" s="42">
        <f t="shared" si="3"/>
        <v>92.594694861444225</v>
      </c>
      <c r="BS7" s="42">
        <f t="shared" si="3"/>
        <v>94.33011732842499</v>
      </c>
      <c r="BT7" s="49">
        <f t="shared" si="3"/>
        <v>95.901482456141949</v>
      </c>
      <c r="BU7" s="3"/>
      <c r="BV7" s="3"/>
      <c r="BW7" s="56" t="s">
        <v>6</v>
      </c>
      <c r="BX7" s="42"/>
      <c r="BY7" s="42"/>
      <c r="BZ7" s="42"/>
      <c r="CA7" s="42">
        <f>5*(1-EXP(-0.0164*L7))^2.24</f>
        <v>1.8287249655623028</v>
      </c>
      <c r="CB7" s="42"/>
      <c r="CC7" s="42">
        <v>8</v>
      </c>
      <c r="CD7" s="42">
        <v>1.1499999999999999</v>
      </c>
      <c r="CE7" s="42">
        <f t="shared" si="4"/>
        <v>3666.6878774046568</v>
      </c>
      <c r="CF7" s="42">
        <f t="shared" si="17"/>
        <v>6.6835052590448099</v>
      </c>
      <c r="CG7" s="42"/>
      <c r="CH7" s="3"/>
      <c r="CI7" s="56">
        <f t="shared" si="18"/>
        <v>0</v>
      </c>
      <c r="CJ7" s="42">
        <f t="shared" si="5"/>
        <v>0</v>
      </c>
      <c r="CK7" s="42">
        <f t="shared" si="5"/>
        <v>0</v>
      </c>
      <c r="CL7" s="42">
        <f t="shared" si="5"/>
        <v>0</v>
      </c>
      <c r="CM7" s="42">
        <f t="shared" si="5"/>
        <v>0</v>
      </c>
      <c r="CN7" s="42">
        <f t="shared" si="5"/>
        <v>0.34144725630101103</v>
      </c>
      <c r="CO7" s="42">
        <f t="shared" si="5"/>
        <v>0.74622976541530583</v>
      </c>
      <c r="CP7" s="42">
        <f t="shared" si="5"/>
        <v>0.91382982362240406</v>
      </c>
      <c r="CQ7" s="42">
        <f t="shared" si="5"/>
        <v>0.97321553699802887</v>
      </c>
      <c r="CR7" s="42">
        <f t="shared" si="5"/>
        <v>0.99210813896543404</v>
      </c>
      <c r="CS7" s="42">
        <f t="shared" si="5"/>
        <v>0.99772809012457242</v>
      </c>
      <c r="CT7" s="42">
        <f t="shared" si="5"/>
        <v>0.99934470780347562</v>
      </c>
      <c r="CU7" s="42">
        <f t="shared" si="5"/>
        <v>0.99980678566338221</v>
      </c>
      <c r="CV7" s="42">
        <f t="shared" si="5"/>
        <v>0.99994085470560612</v>
      </c>
      <c r="CW7" s="42">
        <f t="shared" si="5"/>
        <v>0.99998098816907566</v>
      </c>
      <c r="CX7" s="42">
        <f t="shared" si="5"/>
        <v>0.99999353168541583</v>
      </c>
      <c r="CY7" s="42">
        <f t="shared" si="5"/>
        <v>0.99999765892683901</v>
      </c>
      <c r="CZ7" s="42">
        <f t="shared" si="6"/>
        <v>0.99999909618411142</v>
      </c>
      <c r="DA7" s="42">
        <f t="shared" si="6"/>
        <v>0.99999962745956672</v>
      </c>
      <c r="DB7" s="42">
        <f t="shared" si="6"/>
        <v>0.99999983614193888</v>
      </c>
      <c r="DC7" s="42">
        <f t="shared" si="6"/>
        <v>0.99999992321535569</v>
      </c>
      <c r="DD7" s="42">
        <f t="shared" si="6"/>
        <v>0.99999996175541639</v>
      </c>
      <c r="DE7" s="42">
        <f t="shared" si="6"/>
        <v>0.99999997981168753</v>
      </c>
      <c r="DF7" s="42">
        <f t="shared" si="6"/>
        <v>0.99999998874199947</v>
      </c>
      <c r="DG7" s="42">
        <f t="shared" si="6"/>
        <v>0.99999999339053569</v>
      </c>
      <c r="DH7" s="42">
        <f t="shared" si="6"/>
        <v>0.99999999592906963</v>
      </c>
      <c r="DI7" s="42">
        <f t="shared" si="6"/>
        <v>0.99999999737864276</v>
      </c>
      <c r="DJ7" s="42">
        <f t="shared" si="6"/>
        <v>0.99999999824135244</v>
      </c>
      <c r="DK7" s="42">
        <f t="shared" si="6"/>
        <v>0.99999999877476697</v>
      </c>
      <c r="DL7" s="42"/>
      <c r="DM7" s="42">
        <f t="shared" si="19"/>
        <v>0</v>
      </c>
      <c r="DN7" s="42">
        <f t="shared" si="7"/>
        <v>0</v>
      </c>
      <c r="DO7" s="42">
        <f t="shared" si="7"/>
        <v>0</v>
      </c>
      <c r="DP7" s="42">
        <f t="shared" si="7"/>
        <v>0</v>
      </c>
      <c r="DQ7" s="42">
        <f t="shared" si="7"/>
        <v>0</v>
      </c>
      <c r="DR7" s="42">
        <f t="shared" si="7"/>
        <v>0.39266434474616263</v>
      </c>
      <c r="DS7" s="42">
        <f t="shared" si="7"/>
        <v>0.85816423022760169</v>
      </c>
      <c r="DT7" s="42">
        <f t="shared" si="7"/>
        <v>1.0509042971657645</v>
      </c>
      <c r="DU7" s="42">
        <f t="shared" si="7"/>
        <v>1.1191978675477332</v>
      </c>
      <c r="DV7" s="42">
        <f t="shared" si="7"/>
        <v>1.140924359810249</v>
      </c>
      <c r="DW7" s="42">
        <f t="shared" si="7"/>
        <v>1.1473873036432582</v>
      </c>
      <c r="DX7" s="42">
        <f t="shared" si="7"/>
        <v>1.1492464139739968</v>
      </c>
      <c r="DY7" s="42">
        <f t="shared" si="7"/>
        <v>1.1497778035128894</v>
      </c>
      <c r="DZ7" s="42">
        <f t="shared" si="7"/>
        <v>1.1499319829114469</v>
      </c>
      <c r="EA7" s="42">
        <f t="shared" si="7"/>
        <v>1.149978136394437</v>
      </c>
      <c r="EB7" s="42">
        <f t="shared" si="7"/>
        <v>1.149992561438228</v>
      </c>
      <c r="EC7" s="42">
        <f t="shared" si="7"/>
        <v>1.1499973077658647</v>
      </c>
      <c r="ED7" s="42">
        <f t="shared" si="8"/>
        <v>1.149998960611728</v>
      </c>
      <c r="EE7" s="42">
        <f t="shared" si="8"/>
        <v>1.1499995715785016</v>
      </c>
      <c r="EF7" s="42">
        <f t="shared" si="8"/>
        <v>1.1499998115632297</v>
      </c>
      <c r="EG7" s="42">
        <f t="shared" si="8"/>
        <v>1.1499999116976589</v>
      </c>
      <c r="EH7" s="42">
        <f t="shared" si="8"/>
        <v>1.1499999560187288</v>
      </c>
      <c r="EI7" s="42">
        <f t="shared" si="8"/>
        <v>1.1499999767834406</v>
      </c>
      <c r="EJ7" s="42">
        <f t="shared" si="8"/>
        <v>1.1499999870532993</v>
      </c>
      <c r="EK7" s="42">
        <f t="shared" si="8"/>
        <v>1.149999992399116</v>
      </c>
      <c r="EL7" s="42">
        <f t="shared" si="8"/>
        <v>1.1499999953184299</v>
      </c>
      <c r="EM7" s="42">
        <f t="shared" si="8"/>
        <v>1.1499999969854391</v>
      </c>
      <c r="EN7" s="42">
        <f t="shared" si="8"/>
        <v>1.1499999979775553</v>
      </c>
      <c r="EO7" s="42">
        <f t="shared" si="8"/>
        <v>1.1499999985909819</v>
      </c>
      <c r="EP7" s="42"/>
      <c r="EQ7" s="42">
        <f t="shared" si="20"/>
        <v>1.8287249655623028</v>
      </c>
      <c r="ER7" s="42">
        <f t="shared" si="9"/>
        <v>1.8287249655623028</v>
      </c>
      <c r="ES7" s="42">
        <f t="shared" si="9"/>
        <v>1.8287249655623028</v>
      </c>
      <c r="ET7" s="42">
        <f t="shared" si="9"/>
        <v>1.8287249655623028</v>
      </c>
      <c r="EU7" s="42">
        <f t="shared" si="9"/>
        <v>1.8287249655623028</v>
      </c>
      <c r="EV7" s="42">
        <f t="shared" si="9"/>
        <v>2.2213893103084654</v>
      </c>
      <c r="EW7" s="42">
        <f t="shared" si="9"/>
        <v>2.6868891957899046</v>
      </c>
      <c r="EX7" s="42">
        <f t="shared" si="9"/>
        <v>2.8796292627280673</v>
      </c>
      <c r="EY7" s="42">
        <f t="shared" si="9"/>
        <v>2.9479228331100362</v>
      </c>
      <c r="EZ7" s="42">
        <f t="shared" si="9"/>
        <v>2.9696493253725516</v>
      </c>
      <c r="FA7" s="42">
        <f t="shared" si="9"/>
        <v>2.976112269205561</v>
      </c>
      <c r="FB7" s="42">
        <f t="shared" si="9"/>
        <v>2.9779713795362994</v>
      </c>
      <c r="FC7" s="42">
        <f t="shared" si="9"/>
        <v>2.9785027690751922</v>
      </c>
      <c r="FD7" s="42">
        <f t="shared" si="9"/>
        <v>2.9786569484737497</v>
      </c>
      <c r="FE7" s="42">
        <f t="shared" si="9"/>
        <v>2.9787031019567398</v>
      </c>
      <c r="FF7" s="42">
        <f t="shared" si="9"/>
        <v>2.9787175270005308</v>
      </c>
      <c r="FG7" s="42">
        <f t="shared" si="9"/>
        <v>2.9787222733281675</v>
      </c>
      <c r="FH7" s="42">
        <f t="shared" si="10"/>
        <v>2.9787239261740308</v>
      </c>
      <c r="FI7" s="42">
        <f t="shared" si="10"/>
        <v>2.9787245371408044</v>
      </c>
      <c r="FJ7" s="42">
        <f t="shared" si="10"/>
        <v>2.9787247771255325</v>
      </c>
      <c r="FK7" s="42">
        <f t="shared" si="10"/>
        <v>2.9787248772599617</v>
      </c>
      <c r="FL7" s="42">
        <f t="shared" si="10"/>
        <v>2.9787249215810316</v>
      </c>
      <c r="FM7" s="42">
        <f t="shared" si="10"/>
        <v>2.9787249423457434</v>
      </c>
      <c r="FN7" s="42">
        <f t="shared" si="10"/>
        <v>2.9787249526156021</v>
      </c>
      <c r="FO7" s="42">
        <f t="shared" si="10"/>
        <v>2.9787249579614188</v>
      </c>
      <c r="FP7" s="42">
        <f t="shared" si="10"/>
        <v>2.9787249608807329</v>
      </c>
      <c r="FQ7" s="42">
        <f t="shared" si="10"/>
        <v>2.9787249625477417</v>
      </c>
      <c r="FR7" s="42">
        <f t="shared" si="10"/>
        <v>2.9787249635398583</v>
      </c>
      <c r="FS7" s="42">
        <f t="shared" si="10"/>
        <v>2.9787249641532849</v>
      </c>
      <c r="FT7" s="42"/>
      <c r="FU7" s="42">
        <f t="shared" si="11"/>
        <v>0</v>
      </c>
      <c r="FV7" s="42">
        <f t="shared" si="11"/>
        <v>69.982594296644862</v>
      </c>
      <c r="FW7" s="42">
        <f t="shared" si="11"/>
        <v>476.18484318265877</v>
      </c>
      <c r="FX7" s="42">
        <f t="shared" si="11"/>
        <v>1371.1317821201221</v>
      </c>
      <c r="FY7" s="42">
        <f t="shared" si="11"/>
        <v>2781.3489394474263</v>
      </c>
      <c r="FZ7" s="42">
        <f t="shared" si="11"/>
        <v>5664.3018862423905</v>
      </c>
      <c r="GA7" s="42">
        <f t="shared" si="11"/>
        <v>10193.352776506388</v>
      </c>
      <c r="GB7" s="42">
        <f t="shared" si="11"/>
        <v>14981.474137231959</v>
      </c>
      <c r="GC7" s="42">
        <f t="shared" si="11"/>
        <v>19829.803446322563</v>
      </c>
      <c r="GD7" s="42">
        <f t="shared" si="11"/>
        <v>24709.275186151954</v>
      </c>
      <c r="GE7" s="42">
        <f t="shared" si="11"/>
        <v>29596.817962058907</v>
      </c>
      <c r="GF7" s="42">
        <f t="shared" si="11"/>
        <v>34444.649754731014</v>
      </c>
      <c r="GG7" s="42">
        <f t="shared" si="11"/>
        <v>39195.477595337827</v>
      </c>
      <c r="GH7" s="42">
        <f t="shared" si="11"/>
        <v>43796.823866180552</v>
      </c>
      <c r="GI7" s="42">
        <f t="shared" si="11"/>
        <v>48207.027829422848</v>
      </c>
      <c r="GJ7" s="42">
        <f t="shared" si="11"/>
        <v>52396.16396125278</v>
      </c>
      <c r="GK7" s="42">
        <f t="shared" si="11"/>
        <v>56344.891443339053</v>
      </c>
      <c r="GL7" s="42">
        <f t="shared" si="11"/>
        <v>60042.706870100526</v>
      </c>
      <c r="GM7" s="42">
        <f t="shared" si="11"/>
        <v>63486.176937910859</v>
      </c>
      <c r="GN7" s="42">
        <f t="shared" si="11"/>
        <v>66677.348208802519</v>
      </c>
      <c r="GO7" s="42">
        <f t="shared" si="11"/>
        <v>69622.386840320018</v>
      </c>
      <c r="GP7" s="42">
        <f t="shared" si="11"/>
        <v>72330.447966439941</v>
      </c>
      <c r="GQ7" s="42">
        <f t="shared" si="11"/>
        <v>74812.755034794318</v>
      </c>
      <c r="GR7" s="42">
        <f t="shared" si="11"/>
        <v>77081.863067102066</v>
      </c>
      <c r="GS7" s="42">
        <f t="shared" si="11"/>
        <v>79151.078883059759</v>
      </c>
      <c r="GT7" s="42">
        <f t="shared" si="11"/>
        <v>81034.012785210842</v>
      </c>
      <c r="GU7" s="42">
        <f t="shared" si="11"/>
        <v>82744.238694982501</v>
      </c>
      <c r="GV7" s="42">
        <f t="shared" si="11"/>
        <v>84295.042589946985</v>
      </c>
      <c r="GW7" s="42">
        <f t="shared" si="11"/>
        <v>85699.241967425492</v>
      </c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</row>
    <row r="8" spans="1:271" x14ac:dyDescent="0.25">
      <c r="A8" s="24">
        <v>4</v>
      </c>
      <c r="B8" s="22">
        <f t="shared" si="14"/>
        <v>15</v>
      </c>
      <c r="C8" s="3"/>
      <c r="D8" s="42" t="s">
        <v>7</v>
      </c>
      <c r="E8" s="42">
        <v>110</v>
      </c>
      <c r="F8" s="42">
        <v>2.93E-2</v>
      </c>
      <c r="G8" s="42">
        <v>1.5</v>
      </c>
      <c r="H8" s="42"/>
      <c r="I8" s="42"/>
      <c r="J8" s="42">
        <v>0.8</v>
      </c>
      <c r="K8" s="42">
        <v>66</v>
      </c>
      <c r="L8" s="42">
        <f>IF('Graph-Settings'!$I$6='Graph-Settings'!$C$46, K8, 'Graph-Settings'!$I$6)</f>
        <v>66</v>
      </c>
      <c r="M8" s="42">
        <f t="shared" si="15"/>
        <v>1</v>
      </c>
      <c r="N8" s="42">
        <f t="shared" si="0"/>
        <v>0</v>
      </c>
      <c r="O8" s="42">
        <f t="shared" si="0"/>
        <v>2.0648604631968079</v>
      </c>
      <c r="P8" s="42">
        <f t="shared" si="0"/>
        <v>5.5336727257984384</v>
      </c>
      <c r="Q8" s="42">
        <f t="shared" si="0"/>
        <v>9.6387137129845364</v>
      </c>
      <c r="R8" s="42">
        <f t="shared" si="0"/>
        <v>14.079475378683352</v>
      </c>
      <c r="S8" s="42">
        <f t="shared" si="0"/>
        <v>18.681029199610485</v>
      </c>
      <c r="T8" s="42">
        <f t="shared" si="0"/>
        <v>23.329815208797775</v>
      </c>
      <c r="U8" s="42">
        <f t="shared" si="0"/>
        <v>27.948505448314467</v>
      </c>
      <c r="V8" s="42">
        <f t="shared" si="0"/>
        <v>32.483371011963357</v>
      </c>
      <c r="W8" s="42">
        <f t="shared" si="0"/>
        <v>36.896977613963706</v>
      </c>
      <c r="X8" s="42">
        <f t="shared" si="0"/>
        <v>41.163565992472023</v>
      </c>
      <c r="Y8" s="42">
        <f t="shared" si="0"/>
        <v>45.265945591217147</v>
      </c>
      <c r="Z8" s="42">
        <f t="shared" si="0"/>
        <v>49.193312583077279</v>
      </c>
      <c r="AA8" s="42">
        <f t="shared" si="0"/>
        <v>52.939667448748061</v>
      </c>
      <c r="AB8" s="42">
        <f t="shared" si="0"/>
        <v>56.502639785545128</v>
      </c>
      <c r="AC8" s="42">
        <f t="shared" si="0"/>
        <v>59.882599861078688</v>
      </c>
      <c r="AD8" s="42">
        <f t="shared" si="1"/>
        <v>63.081977918508507</v>
      </c>
      <c r="AE8" s="42">
        <f t="shared" si="1"/>
        <v>66.104737476128122</v>
      </c>
      <c r="AF8" s="42">
        <f t="shared" si="1"/>
        <v>68.955964891044502</v>
      </c>
      <c r="AG8" s="42">
        <f t="shared" si="1"/>
        <v>71.641548014643234</v>
      </c>
      <c r="AH8" s="42">
        <f t="shared" si="1"/>
        <v>74.167923943614994</v>
      </c>
      <c r="AI8" s="42">
        <f t="shared" si="1"/>
        <v>76.541880880867581</v>
      </c>
      <c r="AJ8" s="42">
        <f t="shared" si="1"/>
        <v>78.770402701550864</v>
      </c>
      <c r="AK8" s="42">
        <f t="shared" si="1"/>
        <v>80.860547430845671</v>
      </c>
      <c r="AL8" s="42">
        <f t="shared" si="1"/>
        <v>82.819352778384072</v>
      </c>
      <c r="AM8" s="42">
        <f t="shared" si="1"/>
        <v>84.653763334972453</v>
      </c>
      <c r="AN8" s="42">
        <f t="shared" si="1"/>
        <v>86.370575153128414</v>
      </c>
      <c r="AO8" s="42">
        <f t="shared" si="1"/>
        <v>87.976394295321867</v>
      </c>
      <c r="AP8" s="49">
        <f t="shared" si="1"/>
        <v>89.477606607162741</v>
      </c>
      <c r="AQ8" s="3"/>
      <c r="AR8" s="56">
        <f t="shared" si="16"/>
        <v>0</v>
      </c>
      <c r="AS8" s="42">
        <f t="shared" si="2"/>
        <v>2.0648604631968079</v>
      </c>
      <c r="AT8" s="42">
        <f t="shared" si="2"/>
        <v>5.5336727257984384</v>
      </c>
      <c r="AU8" s="42">
        <f t="shared" si="2"/>
        <v>9.6387137129845364</v>
      </c>
      <c r="AV8" s="42">
        <f t="shared" si="2"/>
        <v>14.079475378683352</v>
      </c>
      <c r="AW8" s="42">
        <f t="shared" si="2"/>
        <v>18.681029199610485</v>
      </c>
      <c r="AX8" s="42">
        <f t="shared" si="2"/>
        <v>23.329815208797775</v>
      </c>
      <c r="AY8" s="42">
        <f t="shared" si="2"/>
        <v>27.948505448314467</v>
      </c>
      <c r="AZ8" s="42">
        <f t="shared" si="2"/>
        <v>32.483371011963357</v>
      </c>
      <c r="BA8" s="42">
        <f t="shared" si="2"/>
        <v>36.896977613963706</v>
      </c>
      <c r="BB8" s="42">
        <f t="shared" si="2"/>
        <v>41.163565992472023</v>
      </c>
      <c r="BC8" s="42">
        <f t="shared" si="2"/>
        <v>45.265945591217147</v>
      </c>
      <c r="BD8" s="42">
        <f t="shared" si="2"/>
        <v>49.193312583077279</v>
      </c>
      <c r="BE8" s="42">
        <f t="shared" si="2"/>
        <v>52.939667448748061</v>
      </c>
      <c r="BF8" s="42">
        <f t="shared" si="2"/>
        <v>56.502639785545128</v>
      </c>
      <c r="BG8" s="42">
        <f t="shared" si="2"/>
        <v>59.882599861078688</v>
      </c>
      <c r="BH8" s="42">
        <f t="shared" si="2"/>
        <v>63.081977918508507</v>
      </c>
      <c r="BI8" s="42">
        <f t="shared" si="3"/>
        <v>66.104737476128122</v>
      </c>
      <c r="BJ8" s="42">
        <f t="shared" si="3"/>
        <v>68.955964891044502</v>
      </c>
      <c r="BK8" s="42">
        <f t="shared" si="3"/>
        <v>71.641548014643234</v>
      </c>
      <c r="BL8" s="42">
        <f t="shared" si="3"/>
        <v>74.167923943614994</v>
      </c>
      <c r="BM8" s="42">
        <f t="shared" si="3"/>
        <v>76.541880880867581</v>
      </c>
      <c r="BN8" s="42">
        <f t="shared" si="3"/>
        <v>78.770402701550864</v>
      </c>
      <c r="BO8" s="42">
        <f t="shared" si="3"/>
        <v>80.860547430845671</v>
      </c>
      <c r="BP8" s="42">
        <f t="shared" si="3"/>
        <v>82.819352778384072</v>
      </c>
      <c r="BQ8" s="42">
        <f t="shared" si="3"/>
        <v>84.653763334972453</v>
      </c>
      <c r="BR8" s="42">
        <f t="shared" si="3"/>
        <v>86.370575153128414</v>
      </c>
      <c r="BS8" s="42">
        <f t="shared" si="3"/>
        <v>87.976394295321867</v>
      </c>
      <c r="BT8" s="49">
        <f t="shared" si="3"/>
        <v>89.477606607162741</v>
      </c>
      <c r="BU8" s="3"/>
      <c r="BV8" s="3"/>
      <c r="BW8" s="56" t="s">
        <v>7</v>
      </c>
      <c r="BX8" s="42"/>
      <c r="BY8" s="42"/>
      <c r="BZ8" s="42"/>
      <c r="CA8" s="42">
        <f>5*(1-EXP(-0.0164*L8))^2.24</f>
        <v>1.9794422430540684</v>
      </c>
      <c r="CB8" s="42"/>
      <c r="CC8" s="42">
        <v>4</v>
      </c>
      <c r="CD8" s="42">
        <v>1.2</v>
      </c>
      <c r="CE8" s="42">
        <f t="shared" si="4"/>
        <v>1296.3699313036709</v>
      </c>
      <c r="CF8" s="42">
        <f t="shared" si="17"/>
        <v>2.1830559186603837</v>
      </c>
      <c r="CG8" s="42"/>
      <c r="CH8" s="3"/>
      <c r="CI8" s="56">
        <f t="shared" si="18"/>
        <v>0</v>
      </c>
      <c r="CJ8" s="42">
        <f t="shared" si="5"/>
        <v>0</v>
      </c>
      <c r="CK8" s="42">
        <f t="shared" si="5"/>
        <v>0.53728402851068213</v>
      </c>
      <c r="CL8" s="42">
        <f t="shared" si="5"/>
        <v>0.82000051562773457</v>
      </c>
      <c r="CM8" s="42">
        <f t="shared" si="5"/>
        <v>0.93518229423325705</v>
      </c>
      <c r="CN8" s="42">
        <f t="shared" si="5"/>
        <v>0.97750661143750395</v>
      </c>
      <c r="CO8" s="42">
        <f t="shared" si="5"/>
        <v>0.99227856179824037</v>
      </c>
      <c r="CP8" s="42">
        <f t="shared" si="5"/>
        <v>0.99733100529331753</v>
      </c>
      <c r="CQ8" s="42">
        <f t="shared" si="5"/>
        <v>0.99905947513495474</v>
      </c>
      <c r="CR8" s="42">
        <f t="shared" si="5"/>
        <v>0.99965919564690331</v>
      </c>
      <c r="CS8" s="42">
        <f t="shared" si="5"/>
        <v>0.99987226047354993</v>
      </c>
      <c r="CT8" s="42">
        <f t="shared" si="5"/>
        <v>0.99995027807745784</v>
      </c>
      <c r="CU8" s="42">
        <f t="shared" si="5"/>
        <v>0.99997985106315135</v>
      </c>
      <c r="CV8" s="42">
        <f t="shared" si="5"/>
        <v>0.99999148788956937</v>
      </c>
      <c r="CW8" s="42">
        <f t="shared" si="5"/>
        <v>0.99999624906077511</v>
      </c>
      <c r="CX8" s="42">
        <f t="shared" si="5"/>
        <v>0.99999827605468616</v>
      </c>
      <c r="CY8" s="42">
        <f t="shared" si="5"/>
        <v>0.99999917406690042</v>
      </c>
      <c r="CZ8" s="42">
        <f t="shared" si="6"/>
        <v>0.99999958789462606</v>
      </c>
      <c r="DA8" s="42">
        <f t="shared" si="6"/>
        <v>0.99999978610253315</v>
      </c>
      <c r="DB8" s="42">
        <f t="shared" si="6"/>
        <v>0.99999988466826184</v>
      </c>
      <c r="DC8" s="42">
        <f t="shared" si="6"/>
        <v>0.99999993549477739</v>
      </c>
      <c r="DD8" s="42">
        <f t="shared" si="6"/>
        <v>0.99999996263493807</v>
      </c>
      <c r="DE8" s="42">
        <f t="shared" si="6"/>
        <v>0.99999997761981263</v>
      </c>
      <c r="DF8" s="42">
        <f t="shared" si="6"/>
        <v>0.99999998616166297</v>
      </c>
      <c r="DG8" s="42">
        <f t="shared" si="6"/>
        <v>0.99999999118091998</v>
      </c>
      <c r="DH8" s="42">
        <f t="shared" si="6"/>
        <v>0.99999999421653418</v>
      </c>
      <c r="DI8" s="42">
        <f t="shared" si="6"/>
        <v>0.99999999610327517</v>
      </c>
      <c r="DJ8" s="42">
        <f t="shared" si="6"/>
        <v>0.99999999730661704</v>
      </c>
      <c r="DK8" s="42">
        <f t="shared" si="6"/>
        <v>0.9999999980930232</v>
      </c>
      <c r="DL8" s="42"/>
      <c r="DM8" s="42">
        <f t="shared" si="19"/>
        <v>0</v>
      </c>
      <c r="DN8" s="42">
        <f t="shared" si="7"/>
        <v>0</v>
      </c>
      <c r="DO8" s="42">
        <f t="shared" si="7"/>
        <v>0.64474083421281858</v>
      </c>
      <c r="DP8" s="42">
        <f t="shared" si="7"/>
        <v>0.98400061875328149</v>
      </c>
      <c r="DQ8" s="42">
        <f t="shared" si="7"/>
        <v>1.1222187530799084</v>
      </c>
      <c r="DR8" s="42">
        <f t="shared" si="7"/>
        <v>1.1730079337250048</v>
      </c>
      <c r="DS8" s="42">
        <f t="shared" si="7"/>
        <v>1.1907342741578884</v>
      </c>
      <c r="DT8" s="42">
        <f t="shared" si="7"/>
        <v>1.1967972063519809</v>
      </c>
      <c r="DU8" s="42">
        <f t="shared" si="7"/>
        <v>1.1988713701619456</v>
      </c>
      <c r="DV8" s="42">
        <f t="shared" si="7"/>
        <v>1.1995910347762839</v>
      </c>
      <c r="DW8" s="42">
        <f t="shared" si="7"/>
        <v>1.1998467125682599</v>
      </c>
      <c r="DX8" s="42">
        <f t="shared" si="7"/>
        <v>1.1999403336929493</v>
      </c>
      <c r="DY8" s="42">
        <f t="shared" si="7"/>
        <v>1.1999758212757816</v>
      </c>
      <c r="DZ8" s="42">
        <f t="shared" si="7"/>
        <v>1.1999897854674832</v>
      </c>
      <c r="EA8" s="42">
        <f t="shared" si="7"/>
        <v>1.19999549887293</v>
      </c>
      <c r="EB8" s="42">
        <f t="shared" si="7"/>
        <v>1.1999979312656233</v>
      </c>
      <c r="EC8" s="42">
        <f t="shared" si="7"/>
        <v>1.1999990088802805</v>
      </c>
      <c r="ED8" s="42">
        <f t="shared" si="8"/>
        <v>1.1999995054735513</v>
      </c>
      <c r="EE8" s="42">
        <f t="shared" si="8"/>
        <v>1.1999997433230398</v>
      </c>
      <c r="EF8" s="42">
        <f t="shared" si="8"/>
        <v>1.1999998616019141</v>
      </c>
      <c r="EG8" s="42">
        <f t="shared" si="8"/>
        <v>1.1999999225937328</v>
      </c>
      <c r="EH8" s="42">
        <f t="shared" si="8"/>
        <v>1.1999999551619256</v>
      </c>
      <c r="EI8" s="42">
        <f t="shared" si="8"/>
        <v>1.1999999731437752</v>
      </c>
      <c r="EJ8" s="42">
        <f t="shared" si="8"/>
        <v>1.1999999833939956</v>
      </c>
      <c r="EK8" s="42">
        <f t="shared" si="8"/>
        <v>1.1999999894171038</v>
      </c>
      <c r="EL8" s="42">
        <f t="shared" si="8"/>
        <v>1.1999999930598411</v>
      </c>
      <c r="EM8" s="42">
        <f t="shared" si="8"/>
        <v>1.1999999953239302</v>
      </c>
      <c r="EN8" s="42">
        <f t="shared" si="8"/>
        <v>1.1999999967679404</v>
      </c>
      <c r="EO8" s="42">
        <f t="shared" si="8"/>
        <v>1.1999999977116278</v>
      </c>
      <c r="EP8" s="42"/>
      <c r="EQ8" s="42">
        <f t="shared" si="20"/>
        <v>1.9794422430540684</v>
      </c>
      <c r="ER8" s="42">
        <f t="shared" si="9"/>
        <v>1.9794422430540684</v>
      </c>
      <c r="ES8" s="42">
        <f t="shared" si="9"/>
        <v>2.624183077266887</v>
      </c>
      <c r="ET8" s="42">
        <f t="shared" si="9"/>
        <v>2.9634428618073496</v>
      </c>
      <c r="EU8" s="42">
        <f t="shared" si="9"/>
        <v>3.1016609961339769</v>
      </c>
      <c r="EV8" s="42">
        <f t="shared" si="9"/>
        <v>3.1524501767790731</v>
      </c>
      <c r="EW8" s="42">
        <f t="shared" si="9"/>
        <v>3.1701765172119565</v>
      </c>
      <c r="EX8" s="42">
        <f t="shared" si="9"/>
        <v>3.1762394494060491</v>
      </c>
      <c r="EY8" s="42">
        <f t="shared" si="9"/>
        <v>3.1783136132160141</v>
      </c>
      <c r="EZ8" s="42">
        <f t="shared" si="9"/>
        <v>3.1790332778303521</v>
      </c>
      <c r="FA8" s="42">
        <f t="shared" si="9"/>
        <v>3.1792889556223285</v>
      </c>
      <c r="FB8" s="42">
        <f t="shared" si="9"/>
        <v>3.1793825767470176</v>
      </c>
      <c r="FC8" s="42">
        <f t="shared" si="9"/>
        <v>3.17941806432985</v>
      </c>
      <c r="FD8" s="42">
        <f t="shared" si="9"/>
        <v>3.1794320285215516</v>
      </c>
      <c r="FE8" s="42">
        <f t="shared" si="9"/>
        <v>3.1794377419269981</v>
      </c>
      <c r="FF8" s="42">
        <f t="shared" si="9"/>
        <v>3.1794401743196916</v>
      </c>
      <c r="FG8" s="42">
        <f t="shared" si="9"/>
        <v>3.1794412519343487</v>
      </c>
      <c r="FH8" s="42">
        <f t="shared" si="10"/>
        <v>3.1794417485276196</v>
      </c>
      <c r="FI8" s="42">
        <f t="shared" si="10"/>
        <v>3.1794419863771082</v>
      </c>
      <c r="FJ8" s="42">
        <f t="shared" si="10"/>
        <v>3.1794421046559824</v>
      </c>
      <c r="FK8" s="42">
        <f t="shared" si="10"/>
        <v>3.1794421656478011</v>
      </c>
      <c r="FL8" s="42">
        <f t="shared" si="10"/>
        <v>3.1794421982159937</v>
      </c>
      <c r="FM8" s="42">
        <f t="shared" si="10"/>
        <v>3.1794422161978435</v>
      </c>
      <c r="FN8" s="42">
        <f t="shared" si="10"/>
        <v>3.1794422264480637</v>
      </c>
      <c r="FO8" s="42">
        <f t="shared" si="10"/>
        <v>3.179442232471172</v>
      </c>
      <c r="FP8" s="42">
        <f t="shared" si="10"/>
        <v>3.1794422361139096</v>
      </c>
      <c r="FQ8" s="42">
        <f t="shared" si="10"/>
        <v>3.1794422383779986</v>
      </c>
      <c r="FR8" s="42">
        <f t="shared" si="10"/>
        <v>3.1794422398220088</v>
      </c>
      <c r="FS8" s="42">
        <f t="shared" si="10"/>
        <v>3.1794422407656961</v>
      </c>
      <c r="FT8" s="42"/>
      <c r="FU8" s="42">
        <f t="shared" si="11"/>
        <v>0</v>
      </c>
      <c r="FV8" s="42">
        <f t="shared" si="11"/>
        <v>1226.1816080591857</v>
      </c>
      <c r="FW8" s="42">
        <f t="shared" si="11"/>
        <v>4356.4110966520766</v>
      </c>
      <c r="FX8" s="42">
        <f t="shared" si="11"/>
        <v>8569.1332049245921</v>
      </c>
      <c r="FY8" s="42">
        <f t="shared" si="11"/>
        <v>13100.927888427243</v>
      </c>
      <c r="FZ8" s="42">
        <f t="shared" si="11"/>
        <v>17667.304140818131</v>
      </c>
      <c r="GA8" s="42">
        <f t="shared" si="11"/>
        <v>22187.88969774752</v>
      </c>
      <c r="GB8" s="42">
        <f t="shared" si="11"/>
        <v>26631.343667062891</v>
      </c>
      <c r="GC8" s="42">
        <f t="shared" si="11"/>
        <v>30972.702087140875</v>
      </c>
      <c r="GD8" s="42">
        <f t="shared" si="11"/>
        <v>35189.015905845648</v>
      </c>
      <c r="GE8" s="42">
        <f t="shared" si="11"/>
        <v>39261.261220169152</v>
      </c>
      <c r="GF8" s="42">
        <f t="shared" si="11"/>
        <v>43175.327619808282</v>
      </c>
      <c r="GG8" s="42">
        <f t="shared" si="11"/>
        <v>46921.832001258248</v>
      </c>
      <c r="GH8" s="42">
        <f t="shared" si="11"/>
        <v>50495.422279748818</v>
      </c>
      <c r="GI8" s="42">
        <f t="shared" si="11"/>
        <v>53893.987635800448</v>
      </c>
      <c r="GJ8" s="42">
        <f t="shared" si="11"/>
        <v>57117.943122307312</v>
      </c>
      <c r="GK8" s="42">
        <f t="shared" si="11"/>
        <v>60169.632854315292</v>
      </c>
      <c r="GL8" s="42">
        <f t="shared" si="11"/>
        <v>63052.848632118017</v>
      </c>
      <c r="GM8" s="42">
        <f t="shared" si="11"/>
        <v>65772.446995719802</v>
      </c>
      <c r="GN8" s="42">
        <f t="shared" si="11"/>
        <v>68334.046260146963</v>
      </c>
      <c r="GO8" s="42">
        <f t="shared" si="11"/>
        <v>70743.787417466607</v>
      </c>
      <c r="GP8" s="42">
        <f t="shared" si="11"/>
        <v>73008.145801035702</v>
      </c>
      <c r="GQ8" s="42">
        <f t="shared" si="11"/>
        <v>75133.783120864638</v>
      </c>
      <c r="GR8" s="42">
        <f t="shared" si="11"/>
        <v>77127.431686601165</v>
      </c>
      <c r="GS8" s="42">
        <f t="shared" si="11"/>
        <v>78995.804366856901</v>
      </c>
      <c r="GT8" s="42">
        <f t="shared" si="11"/>
        <v>80745.52517796075</v>
      </c>
      <c r="GU8" s="42">
        <f t="shared" si="11"/>
        <v>82383.076438457327</v>
      </c>
      <c r="GV8" s="42">
        <f t="shared" si="11"/>
        <v>83914.759238934712</v>
      </c>
      <c r="GW8" s="42">
        <f t="shared" si="11"/>
        <v>85346.664614828682</v>
      </c>
      <c r="GZ8" s="2" t="s">
        <v>124</v>
      </c>
      <c r="IF8" s="2" t="s">
        <v>129</v>
      </c>
    </row>
    <row r="9" spans="1:271" x14ac:dyDescent="0.25">
      <c r="A9" s="24">
        <v>5</v>
      </c>
      <c r="B9" s="22">
        <f t="shared" si="14"/>
        <v>20</v>
      </c>
      <c r="C9" s="3"/>
      <c r="D9" s="42" t="s">
        <v>8</v>
      </c>
      <c r="E9" s="42">
        <v>30</v>
      </c>
      <c r="F9" s="42">
        <v>6.9699999999999998E-2</v>
      </c>
      <c r="G9" s="42">
        <v>4</v>
      </c>
      <c r="H9" s="42"/>
      <c r="I9" s="42"/>
      <c r="J9" s="42">
        <v>0.8</v>
      </c>
      <c r="K9" s="42">
        <v>56</v>
      </c>
      <c r="L9" s="42">
        <f>IF('Graph-Settings'!$I$6='Graph-Settings'!$C$46, K9, 'Graph-Settings'!$I$6)</f>
        <v>56</v>
      </c>
      <c r="M9" s="42">
        <f t="shared" si="15"/>
        <v>1</v>
      </c>
      <c r="N9" s="42">
        <f t="shared" si="0"/>
        <v>0</v>
      </c>
      <c r="O9" s="42">
        <f t="shared" si="0"/>
        <v>1.9618146384790685E-2</v>
      </c>
      <c r="P9" s="42">
        <f t="shared" si="0"/>
        <v>0.22491129040110366</v>
      </c>
      <c r="Q9" s="42">
        <f t="shared" si="0"/>
        <v>0.82409533726553241</v>
      </c>
      <c r="R9" s="42">
        <f t="shared" si="0"/>
        <v>1.9040073337663097</v>
      </c>
      <c r="S9" s="42">
        <f t="shared" si="0"/>
        <v>3.4319002198209563</v>
      </c>
      <c r="T9" s="42">
        <f t="shared" si="0"/>
        <v>5.3054016606116399</v>
      </c>
      <c r="U9" s="42">
        <f t="shared" si="0"/>
        <v>7.3982417813827723</v>
      </c>
      <c r="V9" s="42">
        <f t="shared" si="0"/>
        <v>9.589710709387143</v>
      </c>
      <c r="W9" s="42">
        <f t="shared" si="0"/>
        <v>11.779405512893272</v>
      </c>
      <c r="X9" s="42">
        <f t="shared" si="0"/>
        <v>13.891977282087206</v>
      </c>
      <c r="Y9" s="42">
        <f t="shared" si="0"/>
        <v>15.876174847985784</v>
      </c>
      <c r="Z9" s="42">
        <f t="shared" si="0"/>
        <v>17.701214194839189</v>
      </c>
      <c r="AA9" s="42">
        <f t="shared" si="0"/>
        <v>19.35232299410103</v>
      </c>
      <c r="AB9" s="42">
        <f t="shared" si="0"/>
        <v>20.826453698318449</v>
      </c>
      <c r="AC9" s="42">
        <f t="shared" si="0"/>
        <v>22.128612825954402</v>
      </c>
      <c r="AD9" s="42">
        <f t="shared" si="1"/>
        <v>23.268939162039821</v>
      </c>
      <c r="AE9" s="42">
        <f t="shared" si="1"/>
        <v>24.260500623193828</v>
      </c>
      <c r="AF9" s="42">
        <f t="shared" si="1"/>
        <v>25.117708243694771</v>
      </c>
      <c r="AG9" s="42">
        <f t="shared" si="1"/>
        <v>25.8552254846491</v>
      </c>
      <c r="AH9" s="42">
        <f t="shared" si="1"/>
        <v>26.487256532791381</v>
      </c>
      <c r="AI9" s="42">
        <f t="shared" si="1"/>
        <v>27.027113689817405</v>
      </c>
      <c r="AJ9" s="42">
        <f t="shared" si="1"/>
        <v>27.486983352942232</v>
      </c>
      <c r="AK9" s="42">
        <f t="shared" si="1"/>
        <v>27.877828503346013</v>
      </c>
      <c r="AL9" s="42">
        <f t="shared" si="1"/>
        <v>28.20938140633632</v>
      </c>
      <c r="AM9" s="42">
        <f t="shared" si="1"/>
        <v>28.490192966728763</v>
      </c>
      <c r="AN9" s="42">
        <f t="shared" si="1"/>
        <v>28.727715050574531</v>
      </c>
      <c r="AO9" s="42">
        <f t="shared" si="1"/>
        <v>28.928399497052549</v>
      </c>
      <c r="AP9" s="49">
        <f t="shared" si="1"/>
        <v>29.097802976266394</v>
      </c>
      <c r="AQ9" s="3"/>
      <c r="AR9" s="56">
        <f t="shared" si="16"/>
        <v>0</v>
      </c>
      <c r="AS9" s="42">
        <f t="shared" si="2"/>
        <v>1.9618146384790685E-2</v>
      </c>
      <c r="AT9" s="42">
        <f t="shared" si="2"/>
        <v>0.22491129040110366</v>
      </c>
      <c r="AU9" s="42">
        <f t="shared" si="2"/>
        <v>0.82409533726553241</v>
      </c>
      <c r="AV9" s="42">
        <f t="shared" si="2"/>
        <v>1.9040073337663097</v>
      </c>
      <c r="AW9" s="42">
        <f t="shared" si="2"/>
        <v>3.4319002198209563</v>
      </c>
      <c r="AX9" s="42">
        <f t="shared" si="2"/>
        <v>5.3054016606116399</v>
      </c>
      <c r="AY9" s="42">
        <f t="shared" si="2"/>
        <v>7.3982417813827723</v>
      </c>
      <c r="AZ9" s="42">
        <f t="shared" si="2"/>
        <v>9.589710709387143</v>
      </c>
      <c r="BA9" s="42">
        <f t="shared" si="2"/>
        <v>11.779405512893272</v>
      </c>
      <c r="BB9" s="42">
        <f t="shared" si="2"/>
        <v>13.891977282087206</v>
      </c>
      <c r="BC9" s="42">
        <f t="shared" si="2"/>
        <v>15.876174847985784</v>
      </c>
      <c r="BD9" s="42">
        <f t="shared" si="2"/>
        <v>17.701214194839189</v>
      </c>
      <c r="BE9" s="42">
        <f t="shared" si="2"/>
        <v>19.35232299410103</v>
      </c>
      <c r="BF9" s="42">
        <f t="shared" si="2"/>
        <v>20.826453698318449</v>
      </c>
      <c r="BG9" s="42">
        <f t="shared" si="2"/>
        <v>22.128612825954402</v>
      </c>
      <c r="BH9" s="42">
        <f t="shared" si="2"/>
        <v>23.268939162039821</v>
      </c>
      <c r="BI9" s="42">
        <f t="shared" si="3"/>
        <v>24.260500623193828</v>
      </c>
      <c r="BJ9" s="42">
        <f t="shared" si="3"/>
        <v>25.117708243694771</v>
      </c>
      <c r="BK9" s="42">
        <f t="shared" si="3"/>
        <v>25.8552254846491</v>
      </c>
      <c r="BL9" s="42">
        <f t="shared" si="3"/>
        <v>26.487256532791381</v>
      </c>
      <c r="BM9" s="42">
        <f t="shared" si="3"/>
        <v>27.027113689817405</v>
      </c>
      <c r="BN9" s="42">
        <f t="shared" si="3"/>
        <v>27.486983352942232</v>
      </c>
      <c r="BO9" s="42">
        <f t="shared" si="3"/>
        <v>27.877828503346013</v>
      </c>
      <c r="BP9" s="42">
        <f t="shared" si="3"/>
        <v>28.20938140633632</v>
      </c>
      <c r="BQ9" s="42">
        <f t="shared" si="3"/>
        <v>28.490192966728763</v>
      </c>
      <c r="BR9" s="42">
        <f t="shared" si="3"/>
        <v>28.727715050574531</v>
      </c>
      <c r="BS9" s="42">
        <f t="shared" si="3"/>
        <v>28.928399497052549</v>
      </c>
      <c r="BT9" s="49">
        <f t="shared" si="3"/>
        <v>29.097802976266394</v>
      </c>
      <c r="BU9" s="3"/>
      <c r="BV9" s="3"/>
      <c r="BW9" s="56" t="s">
        <v>8</v>
      </c>
      <c r="BX9" s="42"/>
      <c r="BY9" s="42"/>
      <c r="BZ9" s="42"/>
      <c r="CA9" s="42">
        <f>5*(1-EXP(-0.0149*L9))^2.48</f>
        <v>1.2181423713095909</v>
      </c>
      <c r="CB9" s="42"/>
      <c r="CC9" s="42">
        <v>18</v>
      </c>
      <c r="CD9" s="42">
        <v>1.2</v>
      </c>
      <c r="CE9" s="42">
        <f t="shared" si="4"/>
        <v>12375.071586240714</v>
      </c>
      <c r="CF9" s="42">
        <f t="shared" si="17"/>
        <v>33.863232732357382</v>
      </c>
      <c r="CG9" s="42"/>
      <c r="CH9" s="3"/>
      <c r="CI9" s="56">
        <f t="shared" si="18"/>
        <v>0</v>
      </c>
      <c r="CJ9" s="42">
        <f t="shared" si="5"/>
        <v>0</v>
      </c>
      <c r="CK9" s="42">
        <f t="shared" si="5"/>
        <v>0</v>
      </c>
      <c r="CL9" s="42">
        <f t="shared" si="5"/>
        <v>0</v>
      </c>
      <c r="CM9" s="42">
        <f t="shared" si="5"/>
        <v>0</v>
      </c>
      <c r="CN9" s="42">
        <f t="shared" si="5"/>
        <v>0</v>
      </c>
      <c r="CO9" s="42">
        <f t="shared" si="5"/>
        <v>0</v>
      </c>
      <c r="CP9" s="42">
        <f t="shared" si="5"/>
        <v>0</v>
      </c>
      <c r="CQ9" s="42">
        <f t="shared" si="5"/>
        <v>0</v>
      </c>
      <c r="CR9" s="42">
        <f t="shared" si="5"/>
        <v>0</v>
      </c>
      <c r="CS9" s="42">
        <f t="shared" si="5"/>
        <v>0</v>
      </c>
      <c r="CT9" s="42">
        <f t="shared" si="5"/>
        <v>0</v>
      </c>
      <c r="CU9" s="42">
        <f t="shared" si="5"/>
        <v>0</v>
      </c>
      <c r="CV9" s="42">
        <f t="shared" si="5"/>
        <v>0</v>
      </c>
      <c r="CW9" s="42">
        <f t="shared" si="5"/>
        <v>0</v>
      </c>
      <c r="CX9" s="42">
        <f t="shared" si="5"/>
        <v>0</v>
      </c>
      <c r="CY9" s="42">
        <f t="shared" si="5"/>
        <v>0</v>
      </c>
      <c r="CZ9" s="42">
        <f t="shared" si="6"/>
        <v>0</v>
      </c>
      <c r="DA9" s="42">
        <f t="shared" si="6"/>
        <v>0</v>
      </c>
      <c r="DB9" s="42">
        <f t="shared" si="6"/>
        <v>0</v>
      </c>
      <c r="DC9" s="42">
        <f t="shared" si="6"/>
        <v>0</v>
      </c>
      <c r="DD9" s="42">
        <f t="shared" si="6"/>
        <v>0</v>
      </c>
      <c r="DE9" s="42">
        <f t="shared" si="6"/>
        <v>0</v>
      </c>
      <c r="DF9" s="42">
        <f t="shared" si="6"/>
        <v>0</v>
      </c>
      <c r="DG9" s="42">
        <f t="shared" si="6"/>
        <v>0</v>
      </c>
      <c r="DH9" s="42">
        <f t="shared" si="6"/>
        <v>0</v>
      </c>
      <c r="DI9" s="42">
        <f t="shared" si="6"/>
        <v>0</v>
      </c>
      <c r="DJ9" s="42">
        <f t="shared" si="6"/>
        <v>0</v>
      </c>
      <c r="DK9" s="42">
        <f t="shared" si="6"/>
        <v>0</v>
      </c>
      <c r="DL9" s="42"/>
      <c r="DM9" s="42">
        <f t="shared" si="19"/>
        <v>0</v>
      </c>
      <c r="DN9" s="42">
        <f t="shared" si="19"/>
        <v>0</v>
      </c>
      <c r="DO9" s="42">
        <f t="shared" si="7"/>
        <v>0</v>
      </c>
      <c r="DP9" s="42">
        <f t="shared" si="7"/>
        <v>0</v>
      </c>
      <c r="DQ9" s="42">
        <f t="shared" si="7"/>
        <v>0</v>
      </c>
      <c r="DR9" s="42">
        <f t="shared" si="7"/>
        <v>0</v>
      </c>
      <c r="DS9" s="42">
        <f t="shared" si="7"/>
        <v>0</v>
      </c>
      <c r="DT9" s="42">
        <f t="shared" si="7"/>
        <v>0</v>
      </c>
      <c r="DU9" s="42">
        <f t="shared" si="7"/>
        <v>0</v>
      </c>
      <c r="DV9" s="42">
        <f t="shared" si="7"/>
        <v>0</v>
      </c>
      <c r="DW9" s="42">
        <f t="shared" si="7"/>
        <v>0</v>
      </c>
      <c r="DX9" s="42">
        <f t="shared" si="7"/>
        <v>0</v>
      </c>
      <c r="DY9" s="42">
        <f t="shared" si="7"/>
        <v>0</v>
      </c>
      <c r="DZ9" s="42">
        <f t="shared" si="7"/>
        <v>0</v>
      </c>
      <c r="EA9" s="42">
        <f t="shared" si="7"/>
        <v>0</v>
      </c>
      <c r="EB9" s="42">
        <f t="shared" si="7"/>
        <v>0</v>
      </c>
      <c r="EC9" s="42">
        <f t="shared" si="7"/>
        <v>0</v>
      </c>
      <c r="ED9" s="42">
        <f t="shared" si="8"/>
        <v>0</v>
      </c>
      <c r="EE9" s="42">
        <f t="shared" si="8"/>
        <v>0</v>
      </c>
      <c r="EF9" s="42">
        <f t="shared" si="8"/>
        <v>0</v>
      </c>
      <c r="EG9" s="42">
        <f t="shared" si="8"/>
        <v>0</v>
      </c>
      <c r="EH9" s="42">
        <f t="shared" si="8"/>
        <v>0</v>
      </c>
      <c r="EI9" s="42">
        <f t="shared" si="8"/>
        <v>0</v>
      </c>
      <c r="EJ9" s="42">
        <f t="shared" si="8"/>
        <v>0</v>
      </c>
      <c r="EK9" s="42">
        <f t="shared" si="8"/>
        <v>0</v>
      </c>
      <c r="EL9" s="42">
        <f t="shared" si="8"/>
        <v>0</v>
      </c>
      <c r="EM9" s="42">
        <f t="shared" si="8"/>
        <v>0</v>
      </c>
      <c r="EN9" s="42">
        <f t="shared" si="8"/>
        <v>0</v>
      </c>
      <c r="EO9" s="42">
        <f t="shared" si="8"/>
        <v>0</v>
      </c>
      <c r="EP9" s="42"/>
      <c r="EQ9" s="42">
        <f t="shared" si="20"/>
        <v>1.2181423713095909</v>
      </c>
      <c r="ER9" s="42">
        <f t="shared" si="9"/>
        <v>1.2181423713095909</v>
      </c>
      <c r="ES9" s="42">
        <f t="shared" si="9"/>
        <v>1.2181423713095909</v>
      </c>
      <c r="ET9" s="42">
        <f t="shared" si="9"/>
        <v>1.2181423713095909</v>
      </c>
      <c r="EU9" s="42">
        <f t="shared" si="9"/>
        <v>1.2181423713095909</v>
      </c>
      <c r="EV9" s="42">
        <f t="shared" si="9"/>
        <v>1.2181423713095909</v>
      </c>
      <c r="EW9" s="42">
        <f t="shared" si="9"/>
        <v>1.2181423713095909</v>
      </c>
      <c r="EX9" s="42">
        <f t="shared" si="9"/>
        <v>1.2181423713095909</v>
      </c>
      <c r="EY9" s="42">
        <f t="shared" si="9"/>
        <v>1.2181423713095909</v>
      </c>
      <c r="EZ9" s="42">
        <f t="shared" si="9"/>
        <v>1.2181423713095909</v>
      </c>
      <c r="FA9" s="42">
        <f t="shared" si="9"/>
        <v>1.2181423713095909</v>
      </c>
      <c r="FB9" s="42">
        <f t="shared" si="9"/>
        <v>1.2181423713095909</v>
      </c>
      <c r="FC9" s="42">
        <f t="shared" si="9"/>
        <v>1.2181423713095909</v>
      </c>
      <c r="FD9" s="42">
        <f t="shared" si="9"/>
        <v>1.2181423713095909</v>
      </c>
      <c r="FE9" s="42">
        <f t="shared" si="9"/>
        <v>1.2181423713095909</v>
      </c>
      <c r="FF9" s="42">
        <f t="shared" si="9"/>
        <v>1.2181423713095909</v>
      </c>
      <c r="FG9" s="42">
        <f t="shared" si="9"/>
        <v>1.2181423713095909</v>
      </c>
      <c r="FH9" s="42">
        <f t="shared" si="10"/>
        <v>1.2181423713095909</v>
      </c>
      <c r="FI9" s="42">
        <f t="shared" si="10"/>
        <v>1.2181423713095909</v>
      </c>
      <c r="FJ9" s="42">
        <f t="shared" si="10"/>
        <v>1.2181423713095909</v>
      </c>
      <c r="FK9" s="42">
        <f t="shared" si="10"/>
        <v>1.2181423713095909</v>
      </c>
      <c r="FL9" s="42">
        <f t="shared" si="10"/>
        <v>1.2181423713095909</v>
      </c>
      <c r="FM9" s="42">
        <f t="shared" si="10"/>
        <v>1.2181423713095909</v>
      </c>
      <c r="FN9" s="42">
        <f t="shared" si="10"/>
        <v>1.2181423713095909</v>
      </c>
      <c r="FO9" s="42">
        <f t="shared" si="10"/>
        <v>1.2181423713095909</v>
      </c>
      <c r="FP9" s="42">
        <f t="shared" si="10"/>
        <v>1.2181423713095909</v>
      </c>
      <c r="FQ9" s="42">
        <f t="shared" si="10"/>
        <v>1.2181423713095909</v>
      </c>
      <c r="FR9" s="42">
        <f t="shared" si="10"/>
        <v>1.2181423713095909</v>
      </c>
      <c r="FS9" s="42">
        <f t="shared" si="10"/>
        <v>1.2181423713095909</v>
      </c>
      <c r="FT9" s="42"/>
      <c r="FU9" s="42">
        <f t="shared" si="11"/>
        <v>0</v>
      </c>
      <c r="FV9" s="42">
        <f t="shared" si="11"/>
        <v>7.1693086073602812</v>
      </c>
      <c r="FW9" s="42">
        <f t="shared" si="11"/>
        <v>82.192191787050135</v>
      </c>
      <c r="FX9" s="42">
        <f t="shared" si="11"/>
        <v>301.15963449654384</v>
      </c>
      <c r="FY9" s="42">
        <f t="shared" si="11"/>
        <v>695.80560256348338</v>
      </c>
      <c r="FZ9" s="42">
        <f t="shared" si="11"/>
        <v>1254.162921561182</v>
      </c>
      <c r="GA9" s="42">
        <f t="shared" si="11"/>
        <v>1938.8203678821915</v>
      </c>
      <c r="GB9" s="42">
        <f t="shared" si="11"/>
        <v>2703.633536128591</v>
      </c>
      <c r="GC9" s="42">
        <f t="shared" si="11"/>
        <v>3504.4898831117503</v>
      </c>
      <c r="GD9" s="42">
        <f t="shared" si="11"/>
        <v>4304.697889227924</v>
      </c>
      <c r="GE9" s="42">
        <f t="shared" si="11"/>
        <v>5076.7218445742028</v>
      </c>
      <c r="GF9" s="42">
        <f t="shared" si="11"/>
        <v>5801.832382995326</v>
      </c>
      <c r="GG9" s="42">
        <f t="shared" si="11"/>
        <v>6468.7797103081202</v>
      </c>
      <c r="GH9" s="42">
        <f t="shared" si="11"/>
        <v>7072.1653867150062</v>
      </c>
      <c r="GI9" s="42">
        <f t="shared" si="11"/>
        <v>7610.8757082117108</v>
      </c>
      <c r="GJ9" s="42">
        <f t="shared" si="11"/>
        <v>8086.7402704799779</v>
      </c>
      <c r="GK9" s="42">
        <f t="shared" si="11"/>
        <v>8503.464218611738</v>
      </c>
      <c r="GL9" s="42">
        <f t="shared" si="11"/>
        <v>8865.823127488542</v>
      </c>
      <c r="GM9" s="42">
        <f t="shared" si="11"/>
        <v>9179.0834045510437</v>
      </c>
      <c r="GN9" s="42">
        <f t="shared" si="11"/>
        <v>9448.6037047843874</v>
      </c>
      <c r="GO9" s="42">
        <f t="shared" si="11"/>
        <v>9679.5748447019851</v>
      </c>
      <c r="GP9" s="42">
        <f t="shared" si="11"/>
        <v>9876.8617079304258</v>
      </c>
      <c r="GQ9" s="42">
        <f t="shared" si="11"/>
        <v>10044.917724510091</v>
      </c>
      <c r="GR9" s="42">
        <f t="shared" si="11"/>
        <v>10187.749236008405</v>
      </c>
      <c r="GS9" s="42">
        <f t="shared" si="11"/>
        <v>10308.912827847364</v>
      </c>
      <c r="GT9" s="42">
        <f t="shared" si="11"/>
        <v>10411.533365867643</v>
      </c>
      <c r="GU9" s="42">
        <f t="shared" si="11"/>
        <v>10498.334080203926</v>
      </c>
      <c r="GV9" s="42">
        <f t="shared" si="11"/>
        <v>10571.672748459232</v>
      </c>
      <c r="GW9" s="42">
        <f t="shared" si="11"/>
        <v>10633.580015222526</v>
      </c>
      <c r="GY9" t="s">
        <v>135</v>
      </c>
      <c r="GZ9" s="70">
        <f>GZ5</f>
        <v>16</v>
      </c>
      <c r="HA9" s="18">
        <f>INDEX($AR$32:$BT$49, $GZ9, AR$28)</f>
        <v>2.7989607060927364</v>
      </c>
      <c r="HB9" s="18">
        <f t="shared" ref="HB9:IC9" si="21">INDEX($AR$32:$BT$49, $GZ9, AS$28)</f>
        <v>3.3377113574402428</v>
      </c>
      <c r="HC9" s="18">
        <f t="shared" si="21"/>
        <v>3.9733010649503155</v>
      </c>
      <c r="HD9" s="18">
        <f t="shared" si="21"/>
        <v>4.7207421740585014</v>
      </c>
      <c r="HE9" s="18">
        <f t="shared" si="21"/>
        <v>5.5965404652127164</v>
      </c>
      <c r="HF9" s="18">
        <f t="shared" si="21"/>
        <v>6.6185386436819407</v>
      </c>
      <c r="HG9" s="18">
        <f t="shared" si="21"/>
        <v>7.8056186536552188</v>
      </c>
      <c r="HH9" s="18">
        <f t="shared" si="21"/>
        <v>9.177221154481213</v>
      </c>
      <c r="HI9" s="18">
        <f t="shared" si="21"/>
        <v>10.752637746465819</v>
      </c>
      <c r="HJ9" s="18">
        <f t="shared" si="21"/>
        <v>12.550033222822689</v>
      </c>
      <c r="HK9" s="18">
        <f t="shared" si="21"/>
        <v>14.585164024970766</v>
      </c>
      <c r="HL9" s="18">
        <f t="shared" si="21"/>
        <v>16.869778561558135</v>
      </c>
      <c r="HM9" s="18">
        <f t="shared" si="21"/>
        <v>19.409718724791158</v>
      </c>
      <c r="HN9" s="18">
        <f t="shared" si="21"/>
        <v>22.202792862430627</v>
      </c>
      <c r="HO9" s="18">
        <f t="shared" si="21"/>
        <v>25.236559808810373</v>
      </c>
      <c r="HP9" s="18">
        <f t="shared" si="21"/>
        <v>28.486248643082728</v>
      </c>
      <c r="HQ9" s="18">
        <f t="shared" si="21"/>
        <v>31.913130606060225</v>
      </c>
      <c r="HR9" s="18">
        <f t="shared" si="21"/>
        <v>34.863071186029302</v>
      </c>
      <c r="HS9" s="18">
        <f t="shared" si="21"/>
        <v>37.095551395789286</v>
      </c>
      <c r="HT9" s="18">
        <f t="shared" si="21"/>
        <v>38.800930466719365</v>
      </c>
      <c r="HU9" s="18">
        <f t="shared" si="21"/>
        <v>40.117460444523985</v>
      </c>
      <c r="HV9" s="18">
        <f t="shared" si="21"/>
        <v>41.143187988496479</v>
      </c>
      <c r="HW9" s="18">
        <f t="shared" si="21"/>
        <v>41.948628704819001</v>
      </c>
      <c r="HX9" s="18">
        <f t="shared" si="21"/>
        <v>42.585266247803887</v>
      </c>
      <c r="HY9" s="18">
        <f t="shared" si="21"/>
        <v>43.091243356364437</v>
      </c>
      <c r="HZ9" s="18">
        <f t="shared" si="21"/>
        <v>43.495205438717107</v>
      </c>
      <c r="IA9" s="18">
        <f t="shared" si="21"/>
        <v>43.818930515525366</v>
      </c>
      <c r="IB9" s="18">
        <f t="shared" si="21"/>
        <v>44.079155864384703</v>
      </c>
      <c r="IC9" s="18">
        <f t="shared" si="21"/>
        <v>44.288866656419181</v>
      </c>
      <c r="IE9" t="s">
        <v>98</v>
      </c>
      <c r="IF9" s="70">
        <f>IF5</f>
        <v>16</v>
      </c>
      <c r="IG9" s="18">
        <f>INDEX($FU$32:$GW$49, $IF9, FU$28)</f>
        <v>1454.2199681027976</v>
      </c>
      <c r="IH9" s="18">
        <f t="shared" ref="IH9:JA9" si="22">INDEX($FU$32:$GW$49, $IF9, FV$28)</f>
        <v>1734.1317058104773</v>
      </c>
      <c r="II9" s="18">
        <f t="shared" si="22"/>
        <v>2064.3568648024525</v>
      </c>
      <c r="IJ9" s="18">
        <f t="shared" si="22"/>
        <v>2472.0060577489689</v>
      </c>
      <c r="IK9" s="18">
        <f t="shared" si="22"/>
        <v>3061.2170653131734</v>
      </c>
      <c r="IL9" s="18">
        <f t="shared" si="22"/>
        <v>3765.2167483946641</v>
      </c>
      <c r="IM9" s="18">
        <f t="shared" si="22"/>
        <v>4594.7082082611378</v>
      </c>
      <c r="IN9" s="18">
        <f t="shared" si="22"/>
        <v>5558.3055253647763</v>
      </c>
      <c r="IO9" s="18">
        <f t="shared" si="22"/>
        <v>6662.4749037927695</v>
      </c>
      <c r="IP9" s="18">
        <f t="shared" si="22"/>
        <v>7911.9101875346669</v>
      </c>
      <c r="IQ9" s="18">
        <f t="shared" si="22"/>
        <v>9310.1023152042344</v>
      </c>
      <c r="IR9" s="18">
        <f t="shared" si="22"/>
        <v>10859.655327315373</v>
      </c>
      <c r="IS9" s="18">
        <f t="shared" si="22"/>
        <v>12561.881482446537</v>
      </c>
      <c r="IT9" s="18">
        <f t="shared" si="22"/>
        <v>14415.446798078134</v>
      </c>
      <c r="IU9" s="18">
        <f t="shared" si="22"/>
        <v>16414.242921123325</v>
      </c>
      <c r="IV9" s="18">
        <f t="shared" si="22"/>
        <v>18545.01340760438</v>
      </c>
      <c r="IW9" s="18">
        <f t="shared" si="22"/>
        <v>20785.380844016716</v>
      </c>
      <c r="IX9" s="18">
        <f t="shared" si="22"/>
        <v>22710.933016598508</v>
      </c>
      <c r="IY9" s="18">
        <f t="shared" si="22"/>
        <v>24167.101343325478</v>
      </c>
      <c r="IZ9" s="18">
        <f t="shared" si="22"/>
        <v>25279.065748544846</v>
      </c>
      <c r="JA9" s="18">
        <f t="shared" si="22"/>
        <v>26137.32241114568</v>
      </c>
      <c r="JB9" s="18">
        <f>INDEX($FU$32:$GW$49, $IF9, GP$28)</f>
        <v>26805.926418730407</v>
      </c>
      <c r="JC9" s="18">
        <f t="shared" ref="JC9:JI9" si="23">INDEX($FU$32:$GW$49, $IF9, GQ$28)</f>
        <v>27330.902098688475</v>
      </c>
      <c r="JD9" s="18">
        <f t="shared" si="23"/>
        <v>27745.834086242128</v>
      </c>
      <c r="JE9" s="18">
        <f t="shared" si="23"/>
        <v>28075.596370646508</v>
      </c>
      <c r="JF9" s="18">
        <f t="shared" si="23"/>
        <v>28338.865699968101</v>
      </c>
      <c r="JG9" s="18">
        <f t="shared" si="23"/>
        <v>28549.839398238495</v>
      </c>
      <c r="JH9" s="18">
        <f t="shared" si="23"/>
        <v>28719.427663355506</v>
      </c>
      <c r="JI9" s="18">
        <f t="shared" si="23"/>
        <v>28856.094320734788</v>
      </c>
    </row>
    <row r="10" spans="1:271" x14ac:dyDescent="0.25">
      <c r="A10" s="24">
        <v>6</v>
      </c>
      <c r="B10" s="22">
        <f t="shared" si="14"/>
        <v>25</v>
      </c>
      <c r="C10" s="3"/>
      <c r="D10" s="43" t="s">
        <v>114</v>
      </c>
      <c r="E10" s="43"/>
      <c r="F10" s="43"/>
      <c r="G10" s="43"/>
      <c r="H10" s="43"/>
      <c r="I10" s="43"/>
      <c r="J10" s="43"/>
      <c r="K10" s="43">
        <v>62</v>
      </c>
      <c r="L10" s="43">
        <f>IF('Graph-Settings'!$I$6='Graph-Settings'!$C$46, K10, 'Graph-Settings'!$I$6)</f>
        <v>62</v>
      </c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50"/>
      <c r="AQ10" s="65"/>
      <c r="AR10" s="57">
        <f t="shared" ref="AR10:BT10" si="24">AR24+CI10*(AR25-AR24)</f>
        <v>0</v>
      </c>
      <c r="AS10" s="57">
        <f t="shared" si="24"/>
        <v>0.17868728336837691</v>
      </c>
      <c r="AT10" s="57">
        <f t="shared" si="24"/>
        <v>1.0749762699763432</v>
      </c>
      <c r="AU10" s="57">
        <f t="shared" si="24"/>
        <v>2.7554651769882148</v>
      </c>
      <c r="AV10" s="57">
        <f t="shared" si="24"/>
        <v>5.0095412502866683</v>
      </c>
      <c r="AW10" s="57">
        <f t="shared" si="24"/>
        <v>15.051649391037969</v>
      </c>
      <c r="AX10" s="57">
        <f t="shared" si="24"/>
        <v>24.257608634041986</v>
      </c>
      <c r="AY10" s="57">
        <f t="shared" si="24"/>
        <v>30.711664878104756</v>
      </c>
      <c r="AZ10" s="57">
        <f t="shared" si="24"/>
        <v>35.363992772657838</v>
      </c>
      <c r="BA10" s="57">
        <f t="shared" si="24"/>
        <v>38.896233361998917</v>
      </c>
      <c r="BB10" s="57">
        <f t="shared" si="24"/>
        <v>41.712148651941646</v>
      </c>
      <c r="BC10" s="57">
        <f t="shared" si="24"/>
        <v>44.039647780805417</v>
      </c>
      <c r="BD10" s="57">
        <f t="shared" si="24"/>
        <v>46.009989670140705</v>
      </c>
      <c r="BE10" s="57">
        <f t="shared" si="24"/>
        <v>47.703244158227307</v>
      </c>
      <c r="BF10" s="57">
        <f t="shared" si="24"/>
        <v>49.17200468388058</v>
      </c>
      <c r="BG10" s="57">
        <f t="shared" si="24"/>
        <v>50.453465849314185</v>
      </c>
      <c r="BH10" s="57">
        <f t="shared" si="24"/>
        <v>51.575645897493523</v>
      </c>
      <c r="BI10" s="57">
        <f t="shared" si="24"/>
        <v>52.560697715141004</v>
      </c>
      <c r="BJ10" s="57">
        <f t="shared" si="24"/>
        <v>53.426753737693232</v>
      </c>
      <c r="BK10" s="57">
        <f t="shared" si="24"/>
        <v>54.189012688214788</v>
      </c>
      <c r="BL10" s="57">
        <f t="shared" si="24"/>
        <v>54.860420015020395</v>
      </c>
      <c r="BM10" s="57">
        <f t="shared" si="24"/>
        <v>55.452121196328477</v>
      </c>
      <c r="BN10" s="57">
        <f t="shared" si="24"/>
        <v>55.973781913437243</v>
      </c>
      <c r="BO10" s="57">
        <f t="shared" si="24"/>
        <v>56.433826106024071</v>
      </c>
      <c r="BP10" s="57">
        <f t="shared" si="24"/>
        <v>56.839620633594599</v>
      </c>
      <c r="BQ10" s="57">
        <f t="shared" si="24"/>
        <v>57.197623368934202</v>
      </c>
      <c r="BR10" s="57">
        <f t="shared" si="24"/>
        <v>57.513505001216949</v>
      </c>
      <c r="BS10" s="57">
        <f t="shared" si="24"/>
        <v>57.792251106257595</v>
      </c>
      <c r="BT10" s="57">
        <f t="shared" si="24"/>
        <v>58.038248856967243</v>
      </c>
      <c r="BU10" s="3"/>
      <c r="BV10" s="3"/>
      <c r="BW10" s="57" t="s">
        <v>114</v>
      </c>
      <c r="BX10" s="43"/>
      <c r="BY10" s="43"/>
      <c r="BZ10" s="43"/>
      <c r="CA10" s="43">
        <f>5*(1-EXP(-0.0149*L10))^2.48</f>
        <v>1.4260786120206985</v>
      </c>
      <c r="CB10" s="43"/>
      <c r="CC10" s="6">
        <f>$CG$1</f>
        <v>6</v>
      </c>
      <c r="CD10" s="43">
        <v>1.8</v>
      </c>
      <c r="CE10" s="43">
        <f t="shared" si="4"/>
        <v>2381.5836371856572</v>
      </c>
      <c r="CF10" s="43">
        <f>CE10/(300*CA10)</f>
        <v>5.5667422938932392</v>
      </c>
      <c r="CG10" s="43">
        <f>((1.5-0.00275*CC1)^4)/(460+(25.9*CC1))*1000</f>
        <v>0.77823696465479297</v>
      </c>
      <c r="CH10" s="3"/>
      <c r="CI10" s="57">
        <f t="shared" ref="CI10:DK10" si="25">IF(1-EXP(-0.23*(AR24-$CF10))&lt;0, 0, 1-EXP(-0.23*(AR24-$CF10)))</f>
        <v>0</v>
      </c>
      <c r="CJ10" s="57">
        <f t="shared" si="25"/>
        <v>0</v>
      </c>
      <c r="CK10" s="57">
        <f t="shared" si="25"/>
        <v>0</v>
      </c>
      <c r="CL10" s="57">
        <f t="shared" si="25"/>
        <v>0</v>
      </c>
      <c r="CM10" s="57">
        <f t="shared" si="25"/>
        <v>0</v>
      </c>
      <c r="CN10" s="57">
        <f t="shared" si="25"/>
        <v>0.37026389695926509</v>
      </c>
      <c r="CO10" s="57">
        <f t="shared" si="25"/>
        <v>0.6584485778587359</v>
      </c>
      <c r="CP10" s="57">
        <f t="shared" si="25"/>
        <v>0.81182651236250858</v>
      </c>
      <c r="CQ10" s="57">
        <f t="shared" si="25"/>
        <v>0.89218987679444828</v>
      </c>
      <c r="CR10" s="57">
        <f t="shared" si="25"/>
        <v>0.93493697948267329</v>
      </c>
      <c r="CS10" s="57">
        <f t="shared" si="25"/>
        <v>0.95842429282324682</v>
      </c>
      <c r="CT10" s="57">
        <f t="shared" si="25"/>
        <v>0.97186605123737035</v>
      </c>
      <c r="CU10" s="57">
        <f t="shared" si="25"/>
        <v>0.97989912557537406</v>
      </c>
      <c r="CV10" s="57">
        <f t="shared" si="25"/>
        <v>0.98490741802077264</v>
      </c>
      <c r="CW10" s="57">
        <f t="shared" si="25"/>
        <v>0.98815530475709734</v>
      </c>
      <c r="CX10" s="57">
        <f t="shared" si="25"/>
        <v>0.99033762304661233</v>
      </c>
      <c r="CY10" s="57">
        <f t="shared" si="25"/>
        <v>0.9918504988103416</v>
      </c>
      <c r="CZ10" s="57">
        <f t="shared" si="25"/>
        <v>0.99292806577594517</v>
      </c>
      <c r="DA10" s="57">
        <f t="shared" si="25"/>
        <v>0.99371356905980568</v>
      </c>
      <c r="DB10" s="57">
        <f t="shared" si="25"/>
        <v>0.99429753300028911</v>
      </c>
      <c r="DC10" s="57">
        <f t="shared" si="25"/>
        <v>0.9947389109437037</v>
      </c>
      <c r="DD10" s="57">
        <f t="shared" si="25"/>
        <v>0.99507717299472487</v>
      </c>
      <c r="DE10" s="57">
        <f t="shared" si="25"/>
        <v>0.99533942170971967</v>
      </c>
      <c r="DF10" s="57">
        <f t="shared" si="25"/>
        <v>0.99554469955443547</v>
      </c>
      <c r="DG10" s="57">
        <f t="shared" si="25"/>
        <v>0.99570666580957823</v>
      </c>
      <c r="DH10" s="57">
        <f t="shared" si="25"/>
        <v>0.99583530167660173</v>
      </c>
      <c r="DI10" s="57">
        <f t="shared" si="25"/>
        <v>0.99593802180101287</v>
      </c>
      <c r="DJ10" s="57">
        <f t="shared" si="25"/>
        <v>0.99602041477871683</v>
      </c>
      <c r="DK10" s="57">
        <f t="shared" si="25"/>
        <v>0.99608674668248343</v>
      </c>
      <c r="DL10" s="43"/>
      <c r="DM10" s="43">
        <f t="shared" si="19"/>
        <v>0</v>
      </c>
      <c r="DN10" s="43">
        <f t="shared" si="19"/>
        <v>0</v>
      </c>
      <c r="DO10" s="43">
        <f t="shared" si="7"/>
        <v>0</v>
      </c>
      <c r="DP10" s="43">
        <f t="shared" si="7"/>
        <v>0</v>
      </c>
      <c r="DQ10" s="43">
        <f t="shared" si="7"/>
        <v>0</v>
      </c>
      <c r="DR10" s="43">
        <f t="shared" si="7"/>
        <v>0.66647501452667723</v>
      </c>
      <c r="DS10" s="43">
        <f t="shared" si="7"/>
        <v>1.1852074401457247</v>
      </c>
      <c r="DT10" s="43">
        <f t="shared" si="7"/>
        <v>1.4612877222525156</v>
      </c>
      <c r="DU10" s="43">
        <f t="shared" si="7"/>
        <v>1.6059417782300069</v>
      </c>
      <c r="DV10" s="43">
        <f t="shared" si="7"/>
        <v>1.6828865630688119</v>
      </c>
      <c r="DW10" s="43">
        <f t="shared" si="7"/>
        <v>1.7251637270818443</v>
      </c>
      <c r="DX10" s="43">
        <f t="shared" si="7"/>
        <v>1.7493588922272667</v>
      </c>
      <c r="DY10" s="43">
        <f t="shared" si="7"/>
        <v>1.7638184260356733</v>
      </c>
      <c r="DZ10" s="43">
        <f t="shared" si="7"/>
        <v>1.7728333524373907</v>
      </c>
      <c r="EA10" s="43">
        <f t="shared" si="7"/>
        <v>1.7786795485627753</v>
      </c>
      <c r="EB10" s="43">
        <f t="shared" si="7"/>
        <v>1.7826077214839022</v>
      </c>
      <c r="EC10" s="43">
        <f t="shared" si="7"/>
        <v>1.7853308978586149</v>
      </c>
      <c r="ED10" s="43">
        <f t="shared" si="8"/>
        <v>1.7872705183967013</v>
      </c>
      <c r="EE10" s="43">
        <f t="shared" si="8"/>
        <v>1.7886844243076503</v>
      </c>
      <c r="EF10" s="43">
        <f t="shared" si="8"/>
        <v>1.7897355594005204</v>
      </c>
      <c r="EG10" s="43">
        <f t="shared" si="8"/>
        <v>1.7905300396986668</v>
      </c>
      <c r="EH10" s="43">
        <f t="shared" si="8"/>
        <v>1.7911389113905047</v>
      </c>
      <c r="EI10" s="43">
        <f t="shared" si="8"/>
        <v>1.7916109590774953</v>
      </c>
      <c r="EJ10" s="43">
        <f t="shared" si="8"/>
        <v>1.791980459197984</v>
      </c>
      <c r="EK10" s="43">
        <f t="shared" si="8"/>
        <v>1.7922719984572408</v>
      </c>
      <c r="EL10" s="43">
        <f t="shared" si="8"/>
        <v>1.7925035430178831</v>
      </c>
      <c r="EM10" s="43">
        <f t="shared" si="8"/>
        <v>1.7926884392418232</v>
      </c>
      <c r="EN10" s="43">
        <f t="shared" si="8"/>
        <v>1.7928367466016903</v>
      </c>
      <c r="EO10" s="43">
        <f t="shared" si="8"/>
        <v>1.7929561440284703</v>
      </c>
      <c r="EP10" s="43"/>
      <c r="EQ10" s="43">
        <f>DM10+$CA10</f>
        <v>1.4260786120206985</v>
      </c>
      <c r="ER10" s="43">
        <f t="shared" si="9"/>
        <v>1.4260786120206985</v>
      </c>
      <c r="ES10" s="43">
        <f t="shared" si="9"/>
        <v>1.4260786120206985</v>
      </c>
      <c r="ET10" s="43">
        <f t="shared" si="9"/>
        <v>1.4260786120206985</v>
      </c>
      <c r="EU10" s="43">
        <f t="shared" si="9"/>
        <v>1.4260786120206985</v>
      </c>
      <c r="EV10" s="43">
        <f t="shared" si="9"/>
        <v>2.0925536265473759</v>
      </c>
      <c r="EW10" s="43">
        <f t="shared" si="9"/>
        <v>2.611286052166423</v>
      </c>
      <c r="EX10" s="43">
        <f t="shared" si="9"/>
        <v>2.8873663342732141</v>
      </c>
      <c r="EY10" s="43">
        <f t="shared" si="9"/>
        <v>3.0320203902507057</v>
      </c>
      <c r="EZ10" s="43">
        <f t="shared" si="9"/>
        <v>3.1089651750895104</v>
      </c>
      <c r="FA10" s="43">
        <f t="shared" si="9"/>
        <v>3.1512423391025428</v>
      </c>
      <c r="FB10" s="43">
        <f t="shared" si="9"/>
        <v>3.1754375042479652</v>
      </c>
      <c r="FC10" s="43">
        <f t="shared" si="9"/>
        <v>3.1898970380563716</v>
      </c>
      <c r="FD10" s="43">
        <f t="shared" si="9"/>
        <v>3.1989119644580892</v>
      </c>
      <c r="FE10" s="43">
        <f t="shared" si="9"/>
        <v>3.2047581605834736</v>
      </c>
      <c r="FF10" s="43">
        <f t="shared" si="9"/>
        <v>3.208686333504601</v>
      </c>
      <c r="FG10" s="43">
        <f t="shared" si="9"/>
        <v>3.2114095098793136</v>
      </c>
      <c r="FH10" s="43">
        <f t="shared" si="10"/>
        <v>3.2133491304173996</v>
      </c>
      <c r="FI10" s="43">
        <f t="shared" si="10"/>
        <v>3.2147630363283488</v>
      </c>
      <c r="FJ10" s="43">
        <f t="shared" si="10"/>
        <v>3.2158141714212189</v>
      </c>
      <c r="FK10" s="43">
        <f t="shared" si="10"/>
        <v>3.2166086517193655</v>
      </c>
      <c r="FL10" s="43">
        <f t="shared" si="10"/>
        <v>3.217217523411203</v>
      </c>
      <c r="FM10" s="43">
        <f t="shared" si="10"/>
        <v>3.2176895710981936</v>
      </c>
      <c r="FN10" s="43">
        <f t="shared" si="10"/>
        <v>3.2180590712186827</v>
      </c>
      <c r="FO10" s="43">
        <f t="shared" si="10"/>
        <v>3.2183506104779394</v>
      </c>
      <c r="FP10" s="43">
        <f t="shared" si="10"/>
        <v>3.2185821550385816</v>
      </c>
      <c r="FQ10" s="43">
        <f t="shared" si="10"/>
        <v>3.2187670512625219</v>
      </c>
      <c r="FR10" s="43">
        <f t="shared" si="10"/>
        <v>3.2189153586223886</v>
      </c>
      <c r="FS10" s="43">
        <f t="shared" si="10"/>
        <v>3.2190347560491688</v>
      </c>
      <c r="FT10" s="43"/>
      <c r="FU10" s="43">
        <f>300*EQ10*AR10</f>
        <v>0</v>
      </c>
      <c r="FV10" s="43">
        <f t="shared" si="11"/>
        <v>76.446633915517268</v>
      </c>
      <c r="FW10" s="43">
        <f t="shared" si="11"/>
        <v>459.9002001129154</v>
      </c>
      <c r="FX10" s="43">
        <f t="shared" si="11"/>
        <v>1178.8529865212165</v>
      </c>
      <c r="FY10" s="43">
        <f t="shared" si="11"/>
        <v>2143.1998899207742</v>
      </c>
      <c r="FZ10" s="43">
        <f t="shared" si="11"/>
        <v>9448.9150556208315</v>
      </c>
      <c r="GA10" s="43">
        <f t="shared" si="11"/>
        <v>19003.066525495691</v>
      </c>
      <c r="GB10" s="43">
        <f t="shared" si="11"/>
        <v>26602.748171556224</v>
      </c>
      <c r="GC10" s="43">
        <f t="shared" si="11"/>
        <v>32167.304150213145</v>
      </c>
      <c r="GD10" s="43">
        <f t="shared" si="11"/>
        <v>36278.110489382831</v>
      </c>
      <c r="GE10" s="43">
        <f t="shared" si="11"/>
        <v>39433.52666608127</v>
      </c>
      <c r="GF10" s="43">
        <f t="shared" si="11"/>
        <v>41953.544771112058</v>
      </c>
      <c r="GG10" s="43">
        <f t="shared" si="11"/>
        <v>44030.138930935827</v>
      </c>
      <c r="GH10" s="43">
        <f t="shared" si="11"/>
        <v>45779.543544365632</v>
      </c>
      <c r="GI10" s="43">
        <f t="shared" si="11"/>
        <v>47275.314984874523</v>
      </c>
      <c r="GJ10" s="43">
        <f t="shared" si="11"/>
        <v>48566.803904590663</v>
      </c>
      <c r="GK10" s="43">
        <f t="shared" si="11"/>
        <v>49689.155914013609</v>
      </c>
      <c r="GL10" s="43">
        <f t="shared" si="11"/>
        <v>50668.761689124047</v>
      </c>
      <c r="GM10" s="43">
        <f t="shared" si="11"/>
        <v>51526.305920086095</v>
      </c>
      <c r="GN10" s="43">
        <f t="shared" si="11"/>
        <v>52278.53848142561</v>
      </c>
      <c r="GO10" s="43">
        <f t="shared" si="11"/>
        <v>52939.350497181855</v>
      </c>
      <c r="GP10" s="43">
        <f t="shared" si="11"/>
        <v>53520.460806944939</v>
      </c>
      <c r="GQ10" s="43">
        <f t="shared" si="11"/>
        <v>54031.876295337512</v>
      </c>
      <c r="GR10" s="43">
        <f t="shared" si="11"/>
        <v>54482.215807220542</v>
      </c>
      <c r="GS10" s="43">
        <f t="shared" si="11"/>
        <v>54878.948329639097</v>
      </c>
      <c r="GT10" s="43">
        <f t="shared" si="11"/>
        <v>55228.57496576081</v>
      </c>
      <c r="GU10" s="43">
        <f t="shared" si="11"/>
        <v>55536.772470161821</v>
      </c>
      <c r="GV10" s="43">
        <f t="shared" si="11"/>
        <v>55808.509408588288</v>
      </c>
      <c r="GW10" s="43">
        <f t="shared" si="11"/>
        <v>56048.142075242555</v>
      </c>
    </row>
    <row r="11" spans="1:271" x14ac:dyDescent="0.25">
      <c r="A11" s="24">
        <v>7</v>
      </c>
      <c r="B11" s="22">
        <f t="shared" si="14"/>
        <v>30</v>
      </c>
      <c r="C11" s="3"/>
      <c r="D11" s="41" t="s">
        <v>9</v>
      </c>
      <c r="E11" s="41">
        <v>45</v>
      </c>
      <c r="F11" s="41">
        <v>3.0499999999999999E-2</v>
      </c>
      <c r="G11" s="41">
        <v>2</v>
      </c>
      <c r="H11" s="41"/>
      <c r="I11" s="41"/>
      <c r="J11" s="41">
        <v>0.85</v>
      </c>
      <c r="K11" s="41">
        <v>106</v>
      </c>
      <c r="L11" s="41">
        <f>IF('Graph-Settings'!$I$6='Graph-Settings'!$C$46, K11, 'Graph-Settings'!$I$6)</f>
        <v>106</v>
      </c>
      <c r="M11" s="41">
        <f t="shared" si="15"/>
        <v>1</v>
      </c>
      <c r="N11" s="41">
        <f t="shared" si="0"/>
        <v>0</v>
      </c>
      <c r="O11" s="41">
        <f t="shared" si="0"/>
        <v>0.24254239588757248</v>
      </c>
      <c r="P11" s="41">
        <f t="shared" si="0"/>
        <v>0.90025139154772904</v>
      </c>
      <c r="Q11" s="41">
        <f t="shared" si="0"/>
        <v>1.8814071617084194</v>
      </c>
      <c r="R11" s="41">
        <f t="shared" si="0"/>
        <v>3.1096854131059932</v>
      </c>
      <c r="S11" s="41">
        <f t="shared" si="0"/>
        <v>4.5218019686759456</v>
      </c>
      <c r="T11" s="41">
        <f t="shared" si="0"/>
        <v>6.0655035616495301</v>
      </c>
      <c r="U11" s="41">
        <f t="shared" si="0"/>
        <v>7.6978549126372737</v>
      </c>
      <c r="V11" s="41">
        <f t="shared" si="0"/>
        <v>9.3837792948756586</v>
      </c>
      <c r="W11" s="41">
        <f t="shared" si="0"/>
        <v>11.09481591097021</v>
      </c>
      <c r="X11" s="41">
        <f t="shared" si="0"/>
        <v>12.808062652479125</v>
      </c>
      <c r="Y11" s="41">
        <f t="shared" si="0"/>
        <v>14.505277314971778</v>
      </c>
      <c r="Z11" s="41">
        <f t="shared" si="0"/>
        <v>16.172114201709078</v>
      </c>
      <c r="AA11" s="41">
        <f t="shared" si="0"/>
        <v>17.797476359761731</v>
      </c>
      <c r="AB11" s="41">
        <f t="shared" si="0"/>
        <v>19.372966531257365</v>
      </c>
      <c r="AC11" s="41">
        <f t="shared" si="0"/>
        <v>20.892422336519857</v>
      </c>
      <c r="AD11" s="41">
        <f t="shared" ref="X11:AG12" si="26">$E11*(1-EXP(-$F11*AD$4))^$G11</f>
        <v>22.351523292627874</v>
      </c>
      <c r="AE11" s="41">
        <f t="shared" si="26"/>
        <v>23.747459059722775</v>
      </c>
      <c r="AF11" s="41">
        <f t="shared" si="26"/>
        <v>25.078649840586738</v>
      </c>
      <c r="AG11" s="41">
        <f t="shared" si="26"/>
        <v>26.344511172937011</v>
      </c>
      <c r="AH11" s="41">
        <f t="shared" si="1"/>
        <v>27.54525647973038</v>
      </c>
      <c r="AI11" s="41">
        <f t="shared" si="1"/>
        <v>28.681731707309588</v>
      </c>
      <c r="AJ11" s="41">
        <f t="shared" si="1"/>
        <v>29.755277207418771</v>
      </c>
      <c r="AK11" s="41">
        <f t="shared" si="1"/>
        <v>30.767612726675178</v>
      </c>
      <c r="AL11" s="41">
        <f t="shared" si="1"/>
        <v>31.720741972920646</v>
      </c>
      <c r="AM11" s="41">
        <f t="shared" si="1"/>
        <v>32.616873746496779</v>
      </c>
      <c r="AN11" s="41">
        <f t="shared" si="1"/>
        <v>33.458357068340717</v>
      </c>
      <c r="AO11" s="41">
        <f t="shared" si="1"/>
        <v>34.24762811656268</v>
      </c>
      <c r="AP11" s="51">
        <f t="shared" si="1"/>
        <v>34.987167108003028</v>
      </c>
      <c r="AQ11" s="3"/>
      <c r="AR11" s="58">
        <f t="shared" si="16"/>
        <v>0</v>
      </c>
      <c r="AS11" s="41">
        <f t="shared" si="16"/>
        <v>0.24254239588757248</v>
      </c>
      <c r="AT11" s="41">
        <f t="shared" si="16"/>
        <v>0.90025139154772904</v>
      </c>
      <c r="AU11" s="41">
        <f t="shared" si="16"/>
        <v>1.8814071617084194</v>
      </c>
      <c r="AV11" s="41">
        <f t="shared" si="16"/>
        <v>3.1096854131059932</v>
      </c>
      <c r="AW11" s="41">
        <f t="shared" si="16"/>
        <v>4.5218019686759456</v>
      </c>
      <c r="AX11" s="41">
        <f t="shared" si="16"/>
        <v>6.0655035616495301</v>
      </c>
      <c r="AY11" s="41">
        <f t="shared" si="16"/>
        <v>7.6978549126372737</v>
      </c>
      <c r="AZ11" s="41">
        <f t="shared" si="16"/>
        <v>9.3837792948756586</v>
      </c>
      <c r="BA11" s="41">
        <f t="shared" si="16"/>
        <v>11.09481591097021</v>
      </c>
      <c r="BB11" s="41">
        <f t="shared" si="16"/>
        <v>12.808062652479125</v>
      </c>
      <c r="BC11" s="41">
        <f t="shared" si="16"/>
        <v>14.505277314971778</v>
      </c>
      <c r="BD11" s="41">
        <f t="shared" si="16"/>
        <v>16.172114201709078</v>
      </c>
      <c r="BE11" s="41">
        <f t="shared" si="16"/>
        <v>17.797476359761731</v>
      </c>
      <c r="BF11" s="41">
        <f t="shared" si="16"/>
        <v>19.372966531257365</v>
      </c>
      <c r="BG11" s="41">
        <f t="shared" si="16"/>
        <v>20.892422336519857</v>
      </c>
      <c r="BH11" s="41">
        <f t="shared" ref="BH11:BT16" si="27">$M11*AD11</f>
        <v>22.351523292627874</v>
      </c>
      <c r="BI11" s="41">
        <f t="shared" si="27"/>
        <v>23.747459059722775</v>
      </c>
      <c r="BJ11" s="41">
        <f t="shared" si="27"/>
        <v>25.078649840586738</v>
      </c>
      <c r="BK11" s="41">
        <f t="shared" si="27"/>
        <v>26.344511172937011</v>
      </c>
      <c r="BL11" s="41">
        <f t="shared" si="27"/>
        <v>27.54525647973038</v>
      </c>
      <c r="BM11" s="41">
        <f t="shared" si="27"/>
        <v>28.681731707309588</v>
      </c>
      <c r="BN11" s="41">
        <f t="shared" si="27"/>
        <v>29.755277207418771</v>
      </c>
      <c r="BO11" s="41">
        <f t="shared" si="27"/>
        <v>30.767612726675178</v>
      </c>
      <c r="BP11" s="41">
        <f t="shared" si="27"/>
        <v>31.720741972920646</v>
      </c>
      <c r="BQ11" s="41">
        <f t="shared" si="27"/>
        <v>32.616873746496779</v>
      </c>
      <c r="BR11" s="41">
        <f t="shared" si="27"/>
        <v>33.458357068340717</v>
      </c>
      <c r="BS11" s="41">
        <f t="shared" si="27"/>
        <v>34.24762811656268</v>
      </c>
      <c r="BT11" s="51">
        <f t="shared" si="27"/>
        <v>34.987167108003028</v>
      </c>
      <c r="BU11" s="3"/>
      <c r="BV11" s="3"/>
      <c r="BW11" s="58" t="s">
        <v>9</v>
      </c>
      <c r="BX11" s="41"/>
      <c r="BY11" s="41">
        <f>2*(1-EXP(-0.104*(BY1-70)))</f>
        <v>1.7748194647088766</v>
      </c>
      <c r="BZ11" s="41">
        <f>1.5*(1-EXP(-0.0201*L11))</f>
        <v>1.3218509807061996</v>
      </c>
      <c r="CA11" s="41">
        <f>IF(BY11&gt;0, BZ11+BY11, BZ11)</f>
        <v>3.096670445415076</v>
      </c>
      <c r="CB11" s="41"/>
      <c r="CC11" s="41">
        <v>10</v>
      </c>
      <c r="CD11" s="41">
        <v>0.5</v>
      </c>
      <c r="CE11" s="41">
        <f t="shared" si="4"/>
        <v>5124.3520913445218</v>
      </c>
      <c r="CF11" s="41">
        <f t="shared" si="17"/>
        <v>5.5159804502624503</v>
      </c>
      <c r="CG11" s="41"/>
      <c r="CH11" s="3"/>
      <c r="CI11" s="58">
        <f t="shared" si="18"/>
        <v>0</v>
      </c>
      <c r="CJ11" s="41">
        <f t="shared" si="18"/>
        <v>0</v>
      </c>
      <c r="CK11" s="41">
        <f t="shared" si="18"/>
        <v>0</v>
      </c>
      <c r="CL11" s="41">
        <f t="shared" si="18"/>
        <v>0</v>
      </c>
      <c r="CM11" s="41">
        <f t="shared" si="18"/>
        <v>0</v>
      </c>
      <c r="CN11" s="41">
        <f t="shared" si="18"/>
        <v>0</v>
      </c>
      <c r="CO11" s="41">
        <f t="shared" si="18"/>
        <v>0.11872919411461502</v>
      </c>
      <c r="CP11" s="41">
        <f t="shared" si="18"/>
        <v>0.39457895832269285</v>
      </c>
      <c r="CQ11" s="41">
        <f t="shared" si="18"/>
        <v>0.58917737799046765</v>
      </c>
      <c r="CR11" s="41">
        <f t="shared" si="18"/>
        <v>0.72283219332938897</v>
      </c>
      <c r="CS11" s="41">
        <f t="shared" si="18"/>
        <v>0.8130995032171241</v>
      </c>
      <c r="CT11" s="41">
        <f t="shared" si="18"/>
        <v>0.87350320143016458</v>
      </c>
      <c r="CU11" s="41">
        <f t="shared" si="18"/>
        <v>0.91378497071299081</v>
      </c>
      <c r="CV11" s="41">
        <f t="shared" si="18"/>
        <v>0.94067616172189272</v>
      </c>
      <c r="CW11" s="41">
        <f t="shared" si="18"/>
        <v>0.95870883806425178</v>
      </c>
      <c r="CX11" s="41">
        <f t="shared" si="18"/>
        <v>0.97088732503531505</v>
      </c>
      <c r="CY11" s="41">
        <f t="shared" ref="CY11:DK11" si="28">IF(1-EXP(-0.23*(BH11-$CF11))&lt;0, 0, 1-EXP(-0.23*(BH11-$CF11)))</f>
        <v>0.97918694518343985</v>
      </c>
      <c r="CZ11" s="41">
        <f t="shared" si="28"/>
        <v>0.9849027108863504</v>
      </c>
      <c r="DA11" s="41">
        <f t="shared" si="28"/>
        <v>0.98888449123489519</v>
      </c>
      <c r="DB11" s="41">
        <f t="shared" si="28"/>
        <v>0.99169221345675285</v>
      </c>
      <c r="DC11" s="41">
        <f t="shared" si="28"/>
        <v>0.99369702469716326</v>
      </c>
      <c r="DD11" s="41">
        <f t="shared" si="28"/>
        <v>0.99514682810642219</v>
      </c>
      <c r="DE11" s="41">
        <f t="shared" si="28"/>
        <v>0.99620866945473752</v>
      </c>
      <c r="DF11" s="41">
        <f t="shared" si="28"/>
        <v>0.99699619488867586</v>
      </c>
      <c r="DG11" s="41">
        <f t="shared" si="28"/>
        <v>0.99758750826390874</v>
      </c>
      <c r="DH11" s="41">
        <f t="shared" si="28"/>
        <v>0.99803685099174244</v>
      </c>
      <c r="DI11" s="41">
        <f t="shared" si="28"/>
        <v>0.99838229471096873</v>
      </c>
      <c r="DJ11" s="41">
        <f t="shared" si="28"/>
        <v>0.99865084790718028</v>
      </c>
      <c r="DK11" s="41">
        <f t="shared" si="28"/>
        <v>0.99886187479945998</v>
      </c>
      <c r="DL11" s="41"/>
      <c r="DM11" s="41">
        <f t="shared" si="19"/>
        <v>0</v>
      </c>
      <c r="DN11" s="41">
        <f t="shared" si="7"/>
        <v>0</v>
      </c>
      <c r="DO11" s="41">
        <f t="shared" si="7"/>
        <v>0</v>
      </c>
      <c r="DP11" s="41">
        <f t="shared" si="7"/>
        <v>0</v>
      </c>
      <c r="DQ11" s="41">
        <f t="shared" si="7"/>
        <v>0</v>
      </c>
      <c r="DR11" s="41">
        <f t="shared" si="7"/>
        <v>0</v>
      </c>
      <c r="DS11" s="41">
        <f t="shared" si="7"/>
        <v>5.9364597057307511E-2</v>
      </c>
      <c r="DT11" s="41">
        <f t="shared" si="7"/>
        <v>0.19728947916134643</v>
      </c>
      <c r="DU11" s="41">
        <f t="shared" si="7"/>
        <v>0.29458868899523383</v>
      </c>
      <c r="DV11" s="41">
        <f t="shared" si="7"/>
        <v>0.36141609666469449</v>
      </c>
      <c r="DW11" s="41">
        <f t="shared" si="7"/>
        <v>0.40654975160856205</v>
      </c>
      <c r="DX11" s="41">
        <f t="shared" si="7"/>
        <v>0.43675160071508229</v>
      </c>
      <c r="DY11" s="41">
        <f t="shared" si="7"/>
        <v>0.4568924853564954</v>
      </c>
      <c r="DZ11" s="41">
        <f t="shared" si="7"/>
        <v>0.47033808086094636</v>
      </c>
      <c r="EA11" s="41">
        <f t="shared" si="7"/>
        <v>0.47935441903212589</v>
      </c>
      <c r="EB11" s="41">
        <f t="shared" si="7"/>
        <v>0.48544366251765753</v>
      </c>
      <c r="EC11" s="41">
        <f t="shared" si="7"/>
        <v>0.48959347259171992</v>
      </c>
      <c r="ED11" s="41">
        <f t="shared" si="8"/>
        <v>0.4924513554431752</v>
      </c>
      <c r="EE11" s="41">
        <f t="shared" si="8"/>
        <v>0.4944422456174476</v>
      </c>
      <c r="EF11" s="41">
        <f t="shared" si="8"/>
        <v>0.49584610672837642</v>
      </c>
      <c r="EG11" s="41">
        <f t="shared" si="8"/>
        <v>0.49684851234858163</v>
      </c>
      <c r="EH11" s="41">
        <f t="shared" si="8"/>
        <v>0.49757341405321109</v>
      </c>
      <c r="EI11" s="41">
        <f t="shared" si="8"/>
        <v>0.49810433472736876</v>
      </c>
      <c r="EJ11" s="41">
        <f t="shared" si="8"/>
        <v>0.49849809744433793</v>
      </c>
      <c r="EK11" s="41">
        <f t="shared" si="8"/>
        <v>0.49879375413195437</v>
      </c>
      <c r="EL11" s="41">
        <f t="shared" si="8"/>
        <v>0.49901842549587122</v>
      </c>
      <c r="EM11" s="41">
        <f t="shared" si="8"/>
        <v>0.49919114735548437</v>
      </c>
      <c r="EN11" s="41">
        <f t="shared" si="8"/>
        <v>0.49932542395359014</v>
      </c>
      <c r="EO11" s="41">
        <f t="shared" si="8"/>
        <v>0.49943093739972999</v>
      </c>
      <c r="EP11" s="41"/>
      <c r="EQ11" s="41">
        <f t="shared" si="20"/>
        <v>3.096670445415076</v>
      </c>
      <c r="ER11" s="41">
        <f t="shared" si="9"/>
        <v>3.096670445415076</v>
      </c>
      <c r="ES11" s="41">
        <f t="shared" si="9"/>
        <v>3.096670445415076</v>
      </c>
      <c r="ET11" s="41">
        <f t="shared" si="9"/>
        <v>3.096670445415076</v>
      </c>
      <c r="EU11" s="41">
        <f t="shared" si="9"/>
        <v>3.096670445415076</v>
      </c>
      <c r="EV11" s="41">
        <f t="shared" si="9"/>
        <v>3.096670445415076</v>
      </c>
      <c r="EW11" s="41">
        <f t="shared" si="9"/>
        <v>3.1560350424723835</v>
      </c>
      <c r="EX11" s="41">
        <f t="shared" si="9"/>
        <v>3.2939599245764226</v>
      </c>
      <c r="EY11" s="41">
        <f t="shared" si="9"/>
        <v>3.3912591344103098</v>
      </c>
      <c r="EZ11" s="41">
        <f t="shared" si="9"/>
        <v>3.4580865420797706</v>
      </c>
      <c r="FA11" s="41">
        <f t="shared" si="9"/>
        <v>3.5032201970236381</v>
      </c>
      <c r="FB11" s="41">
        <f t="shared" si="9"/>
        <v>3.5334220461301582</v>
      </c>
      <c r="FC11" s="41">
        <f t="shared" si="9"/>
        <v>3.5535629307715713</v>
      </c>
      <c r="FD11" s="41">
        <f t="shared" si="9"/>
        <v>3.5670085262760223</v>
      </c>
      <c r="FE11" s="41">
        <f t="shared" si="9"/>
        <v>3.5760248644472017</v>
      </c>
      <c r="FF11" s="41">
        <f t="shared" si="9"/>
        <v>3.5821141079327337</v>
      </c>
      <c r="FG11" s="41">
        <f t="shared" si="9"/>
        <v>3.5862639180067957</v>
      </c>
      <c r="FH11" s="41">
        <f t="shared" si="10"/>
        <v>3.5891218008582513</v>
      </c>
      <c r="FI11" s="41">
        <f t="shared" si="10"/>
        <v>3.5911126910325235</v>
      </c>
      <c r="FJ11" s="41">
        <f t="shared" si="10"/>
        <v>3.5925165521434526</v>
      </c>
      <c r="FK11" s="41">
        <f t="shared" si="10"/>
        <v>3.5935189577636577</v>
      </c>
      <c r="FL11" s="41">
        <f t="shared" si="10"/>
        <v>3.5942438594682873</v>
      </c>
      <c r="FM11" s="41">
        <f t="shared" si="10"/>
        <v>3.5947747801424446</v>
      </c>
      <c r="FN11" s="41">
        <f t="shared" si="10"/>
        <v>3.595168542859414</v>
      </c>
      <c r="FO11" s="41">
        <f t="shared" si="10"/>
        <v>3.5954641995470302</v>
      </c>
      <c r="FP11" s="41">
        <f t="shared" si="10"/>
        <v>3.5956888709109474</v>
      </c>
      <c r="FQ11" s="41">
        <f t="shared" si="10"/>
        <v>3.5958615927705604</v>
      </c>
      <c r="FR11" s="41">
        <f t="shared" si="10"/>
        <v>3.5959958693686662</v>
      </c>
      <c r="FS11" s="41">
        <f t="shared" si="10"/>
        <v>3.5961013828148061</v>
      </c>
      <c r="FT11" s="41"/>
      <c r="FU11" s="41">
        <f t="shared" si="11"/>
        <v>0</v>
      </c>
      <c r="FV11" s="41">
        <f t="shared" si="11"/>
        <v>225.32216073156263</v>
      </c>
      <c r="FW11" s="41">
        <f t="shared" si="11"/>
        <v>836.33456329489445</v>
      </c>
      <c r="FX11" s="41">
        <f t="shared" si="11"/>
        <v>1747.8293860364174</v>
      </c>
      <c r="FY11" s="41">
        <f t="shared" si="11"/>
        <v>2888.9012739911104</v>
      </c>
      <c r="FZ11" s="41">
        <f t="shared" si="11"/>
        <v>4200.7591549255521</v>
      </c>
      <c r="GA11" s="41">
        <f t="shared" si="11"/>
        <v>5742.8825372420906</v>
      </c>
      <c r="GB11" s="41">
        <f t="shared" si="11"/>
        <v>7606.9276762292757</v>
      </c>
      <c r="GC11" s="41">
        <f t="shared" si="11"/>
        <v>9546.8481747112237</v>
      </c>
      <c r="GD11" s="41">
        <f t="shared" si="11"/>
        <v>11510.050076573578</v>
      </c>
      <c r="GE11" s="41">
        <f t="shared" si="11"/>
        <v>13460.839130672706</v>
      </c>
      <c r="GF11" s="41">
        <f t="shared" si="11"/>
        <v>15375.979994985884</v>
      </c>
      <c r="GG11" s="41">
        <f t="shared" si="11"/>
        <v>17240.587661819358</v>
      </c>
      <c r="GH11" s="41">
        <f t="shared" si="11"/>
        <v>19045.124976439813</v>
      </c>
      <c r="GI11" s="41">
        <f t="shared" si="11"/>
        <v>20783.463004163939</v>
      </c>
      <c r="GJ11" s="41">
        <f t="shared" si="11"/>
        <v>22451.712240161025</v>
      </c>
      <c r="GK11" s="41">
        <f t="shared" si="11"/>
        <v>24047.538449051939</v>
      </c>
      <c r="GL11" s="41">
        <f t="shared" si="11"/>
        <v>25569.756907871939</v>
      </c>
      <c r="GM11" s="41">
        <f t="shared" si="11"/>
        <v>27018.077314947543</v>
      </c>
      <c r="GN11" s="41">
        <f t="shared" si="11"/>
        <v>28392.927734071302</v>
      </c>
      <c r="GO11" s="41">
        <f t="shared" si="11"/>
        <v>29695.320406912004</v>
      </c>
      <c r="GP11" s="41">
        <f t="shared" si="11"/>
        <v>30926.74142037431</v>
      </c>
      <c r="GQ11" s="41">
        <f t="shared" si="11"/>
        <v>32089.05602441289</v>
      </c>
      <c r="GR11" s="41">
        <f t="shared" si="11"/>
        <v>33184.426024147069</v>
      </c>
      <c r="GS11" s="41">
        <f t="shared" si="11"/>
        <v>34215.237644011504</v>
      </c>
      <c r="GT11" s="41">
        <f t="shared" si="11"/>
        <v>35184.038980255777</v>
      </c>
      <c r="GU11" s="41">
        <f t="shared" si="11"/>
        <v>36093.486341774937</v>
      </c>
      <c r="GV11" s="41">
        <f t="shared" si="11"/>
        <v>36946.298772850074</v>
      </c>
      <c r="GW11" s="41">
        <f t="shared" si="11"/>
        <v>37745.220005358715</v>
      </c>
    </row>
    <row r="12" spans="1:271" x14ac:dyDescent="0.25">
      <c r="A12" s="24">
        <v>8</v>
      </c>
      <c r="B12" s="22">
        <f t="shared" si="14"/>
        <v>35</v>
      </c>
      <c r="C12" s="3"/>
      <c r="D12" s="44" t="s">
        <v>10</v>
      </c>
      <c r="E12" s="44">
        <v>30</v>
      </c>
      <c r="F12" s="44">
        <v>2.3199999999999998E-2</v>
      </c>
      <c r="G12" s="44">
        <v>1.6</v>
      </c>
      <c r="H12" s="44"/>
      <c r="I12" s="44"/>
      <c r="J12" s="44">
        <v>0.9</v>
      </c>
      <c r="K12" s="44">
        <v>32</v>
      </c>
      <c r="L12" s="44">
        <f>IF('Graph-Settings'!$I$6='Graph-Settings'!$C$46, K12, 'Graph-Settings'!$I$6)</f>
        <v>32</v>
      </c>
      <c r="M12" s="44">
        <f t="shared" si="15"/>
        <v>1</v>
      </c>
      <c r="N12" s="44">
        <f t="shared" si="0"/>
        <v>0</v>
      </c>
      <c r="O12" s="44">
        <f t="shared" si="0"/>
        <v>0.30099007522390359</v>
      </c>
      <c r="P12" s="44">
        <f t="shared" si="0"/>
        <v>0.87164783739623675</v>
      </c>
      <c r="Q12" s="44">
        <f t="shared" si="0"/>
        <v>1.5937588853589633</v>
      </c>
      <c r="R12" s="44">
        <f t="shared" si="0"/>
        <v>2.4146525099687635</v>
      </c>
      <c r="S12" s="44">
        <f t="shared" si="0"/>
        <v>3.3009197924623876</v>
      </c>
      <c r="T12" s="44">
        <f t="shared" si="0"/>
        <v>4.2290541830964665</v>
      </c>
      <c r="U12" s="44">
        <f t="shared" si="0"/>
        <v>5.1816731277049772</v>
      </c>
      <c r="V12" s="44">
        <f t="shared" si="0"/>
        <v>6.1455707669456672</v>
      </c>
      <c r="W12" s="44">
        <f t="shared" si="0"/>
        <v>7.1105642788132792</v>
      </c>
      <c r="X12" s="44">
        <f t="shared" si="26"/>
        <v>8.0687456121076977</v>
      </c>
      <c r="Y12" s="44">
        <f t="shared" si="26"/>
        <v>9.0139646123270349</v>
      </c>
      <c r="Z12" s="44">
        <f t="shared" si="26"/>
        <v>9.9414553077145893</v>
      </c>
      <c r="AA12" s="44">
        <f t="shared" si="26"/>
        <v>10.847556342271963</v>
      </c>
      <c r="AB12" s="44">
        <f t="shared" si="26"/>
        <v>11.729496338991895</v>
      </c>
      <c r="AC12" s="44">
        <f t="shared" si="26"/>
        <v>12.585225768171405</v>
      </c>
      <c r="AD12" s="44">
        <f t="shared" si="26"/>
        <v>13.413283154342237</v>
      </c>
      <c r="AE12" s="44">
        <f t="shared" si="26"/>
        <v>14.212687275466248</v>
      </c>
      <c r="AF12" s="44">
        <f t="shared" si="26"/>
        <v>14.98284944212417</v>
      </c>
      <c r="AG12" s="44">
        <f t="shared" si="26"/>
        <v>15.723501553291579</v>
      </c>
      <c r="AH12" s="44">
        <f t="shared" si="1"/>
        <v>16.434636722898532</v>
      </c>
      <c r="AI12" s="44">
        <f t="shared" si="1"/>
        <v>17.116460041083954</v>
      </c>
      <c r="AJ12" s="44">
        <f t="shared" si="1"/>
        <v>17.769347587014476</v>
      </c>
      <c r="AK12" s="44">
        <f t="shared" si="1"/>
        <v>18.39381221590947</v>
      </c>
      <c r="AL12" s="44">
        <f t="shared" si="1"/>
        <v>18.990474946323772</v>
      </c>
      <c r="AM12" s="44">
        <f t="shared" si="1"/>
        <v>19.560041004418263</v>
      </c>
      <c r="AN12" s="44">
        <f t="shared" si="1"/>
        <v>20.103279759945359</v>
      </c>
      <c r="AO12" s="44">
        <f t="shared" si="1"/>
        <v>20.621007927843149</v>
      </c>
      <c r="AP12" s="52">
        <f t="shared" si="1"/>
        <v>21.114075519423295</v>
      </c>
      <c r="AQ12" s="3"/>
      <c r="AR12" s="59">
        <f t="shared" si="16"/>
        <v>0</v>
      </c>
      <c r="AS12" s="44">
        <f t="shared" si="16"/>
        <v>0.30099007522390359</v>
      </c>
      <c r="AT12" s="44">
        <f t="shared" si="16"/>
        <v>0.87164783739623675</v>
      </c>
      <c r="AU12" s="44">
        <f t="shared" si="16"/>
        <v>1.5937588853589633</v>
      </c>
      <c r="AV12" s="44">
        <f t="shared" si="16"/>
        <v>2.4146525099687635</v>
      </c>
      <c r="AW12" s="44">
        <f t="shared" si="16"/>
        <v>3.3009197924623876</v>
      </c>
      <c r="AX12" s="44">
        <f t="shared" si="16"/>
        <v>4.2290541830964665</v>
      </c>
      <c r="AY12" s="44">
        <f t="shared" si="16"/>
        <v>5.1816731277049772</v>
      </c>
      <c r="AZ12" s="44">
        <f t="shared" si="16"/>
        <v>6.1455707669456672</v>
      </c>
      <c r="BA12" s="44">
        <f t="shared" si="16"/>
        <v>7.1105642788132792</v>
      </c>
      <c r="BB12" s="44">
        <f t="shared" si="16"/>
        <v>8.0687456121076977</v>
      </c>
      <c r="BC12" s="44">
        <f t="shared" si="16"/>
        <v>9.0139646123270349</v>
      </c>
      <c r="BD12" s="44">
        <f t="shared" si="16"/>
        <v>9.9414553077145893</v>
      </c>
      <c r="BE12" s="44">
        <f t="shared" si="16"/>
        <v>10.847556342271963</v>
      </c>
      <c r="BF12" s="44">
        <f t="shared" si="16"/>
        <v>11.729496338991895</v>
      </c>
      <c r="BG12" s="44">
        <f t="shared" si="16"/>
        <v>12.585225768171405</v>
      </c>
      <c r="BH12" s="44">
        <f t="shared" si="27"/>
        <v>13.413283154342237</v>
      </c>
      <c r="BI12" s="44">
        <f t="shared" si="27"/>
        <v>14.212687275466248</v>
      </c>
      <c r="BJ12" s="44">
        <f t="shared" si="27"/>
        <v>14.98284944212417</v>
      </c>
      <c r="BK12" s="44">
        <f t="shared" si="27"/>
        <v>15.723501553291579</v>
      </c>
      <c r="BL12" s="44">
        <f t="shared" si="27"/>
        <v>16.434636722898532</v>
      </c>
      <c r="BM12" s="44">
        <f t="shared" si="27"/>
        <v>17.116460041083954</v>
      </c>
      <c r="BN12" s="44">
        <f t="shared" si="27"/>
        <v>17.769347587014476</v>
      </c>
      <c r="BO12" s="44">
        <f t="shared" si="27"/>
        <v>18.39381221590947</v>
      </c>
      <c r="BP12" s="44">
        <f t="shared" si="27"/>
        <v>18.990474946323772</v>
      </c>
      <c r="BQ12" s="44">
        <f t="shared" si="27"/>
        <v>19.560041004418263</v>
      </c>
      <c r="BR12" s="44">
        <f t="shared" si="27"/>
        <v>20.103279759945359</v>
      </c>
      <c r="BS12" s="44">
        <f t="shared" si="27"/>
        <v>20.621007927843149</v>
      </c>
      <c r="BT12" s="52">
        <f t="shared" si="27"/>
        <v>21.114075519423295</v>
      </c>
      <c r="BU12" s="3"/>
      <c r="BV12" s="3"/>
      <c r="BW12" s="59" t="s">
        <v>10</v>
      </c>
      <c r="BX12" s="44"/>
      <c r="BY12" s="44"/>
      <c r="BZ12" s="44"/>
      <c r="CA12" s="44">
        <f>1.5*(1-EXP(-0.0183*L12))</f>
        <v>0.66484245216886662</v>
      </c>
      <c r="CB12" s="44"/>
      <c r="CC12" s="44"/>
      <c r="CD12" s="44"/>
      <c r="CE12" s="44"/>
      <c r="CF12" s="44"/>
      <c r="CG12" s="44"/>
      <c r="CH12" s="3"/>
      <c r="CI12" s="59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4"/>
      <c r="DG12" s="44"/>
      <c r="DH12" s="44"/>
      <c r="DI12" s="44"/>
      <c r="DJ12" s="44"/>
      <c r="DK12" s="44"/>
      <c r="DL12" s="44"/>
      <c r="DM12" s="44">
        <f t="shared" si="19"/>
        <v>0</v>
      </c>
      <c r="DN12" s="44">
        <f t="shared" si="7"/>
        <v>0</v>
      </c>
      <c r="DO12" s="44">
        <f t="shared" si="7"/>
        <v>0</v>
      </c>
      <c r="DP12" s="44">
        <f t="shared" si="7"/>
        <v>0</v>
      </c>
      <c r="DQ12" s="44">
        <f t="shared" si="7"/>
        <v>0</v>
      </c>
      <c r="DR12" s="44">
        <f t="shared" si="7"/>
        <v>0</v>
      </c>
      <c r="DS12" s="44">
        <f t="shared" si="7"/>
        <v>0</v>
      </c>
      <c r="DT12" s="44">
        <f t="shared" si="7"/>
        <v>0</v>
      </c>
      <c r="DU12" s="44">
        <f t="shared" si="7"/>
        <v>0</v>
      </c>
      <c r="DV12" s="44">
        <f t="shared" si="7"/>
        <v>0</v>
      </c>
      <c r="DW12" s="44">
        <f t="shared" si="7"/>
        <v>0</v>
      </c>
      <c r="DX12" s="44">
        <f t="shared" si="7"/>
        <v>0</v>
      </c>
      <c r="DY12" s="44">
        <f t="shared" si="7"/>
        <v>0</v>
      </c>
      <c r="DZ12" s="44">
        <f t="shared" si="7"/>
        <v>0</v>
      </c>
      <c r="EA12" s="44">
        <f t="shared" si="7"/>
        <v>0</v>
      </c>
      <c r="EB12" s="44">
        <f t="shared" si="7"/>
        <v>0</v>
      </c>
      <c r="EC12" s="44">
        <f t="shared" si="7"/>
        <v>0</v>
      </c>
      <c r="ED12" s="44">
        <f t="shared" si="8"/>
        <v>0</v>
      </c>
      <c r="EE12" s="44">
        <f t="shared" si="8"/>
        <v>0</v>
      </c>
      <c r="EF12" s="44">
        <f t="shared" si="8"/>
        <v>0</v>
      </c>
      <c r="EG12" s="44">
        <f t="shared" si="8"/>
        <v>0</v>
      </c>
      <c r="EH12" s="44">
        <f t="shared" si="8"/>
        <v>0</v>
      </c>
      <c r="EI12" s="44">
        <f t="shared" si="8"/>
        <v>0</v>
      </c>
      <c r="EJ12" s="44">
        <f t="shared" si="8"/>
        <v>0</v>
      </c>
      <c r="EK12" s="44">
        <f t="shared" si="8"/>
        <v>0</v>
      </c>
      <c r="EL12" s="44">
        <f t="shared" si="8"/>
        <v>0</v>
      </c>
      <c r="EM12" s="44">
        <f t="shared" si="8"/>
        <v>0</v>
      </c>
      <c r="EN12" s="44">
        <f t="shared" si="8"/>
        <v>0</v>
      </c>
      <c r="EO12" s="44">
        <f t="shared" si="8"/>
        <v>0</v>
      </c>
      <c r="EP12" s="44"/>
      <c r="EQ12" s="44">
        <f t="shared" si="20"/>
        <v>0.66484245216886662</v>
      </c>
      <c r="ER12" s="44">
        <f t="shared" si="9"/>
        <v>0.66484245216886662</v>
      </c>
      <c r="ES12" s="44">
        <f t="shared" si="9"/>
        <v>0.66484245216886662</v>
      </c>
      <c r="ET12" s="44">
        <f t="shared" si="9"/>
        <v>0.66484245216886662</v>
      </c>
      <c r="EU12" s="44">
        <f t="shared" si="9"/>
        <v>0.66484245216886662</v>
      </c>
      <c r="EV12" s="44">
        <f t="shared" si="9"/>
        <v>0.66484245216886662</v>
      </c>
      <c r="EW12" s="44">
        <f t="shared" si="9"/>
        <v>0.66484245216886662</v>
      </c>
      <c r="EX12" s="44">
        <f t="shared" si="9"/>
        <v>0.66484245216886662</v>
      </c>
      <c r="EY12" s="44">
        <f t="shared" si="9"/>
        <v>0.66484245216886662</v>
      </c>
      <c r="EZ12" s="44">
        <f t="shared" si="9"/>
        <v>0.66484245216886662</v>
      </c>
      <c r="FA12" s="44">
        <f t="shared" si="9"/>
        <v>0.66484245216886662</v>
      </c>
      <c r="FB12" s="44">
        <f t="shared" si="9"/>
        <v>0.66484245216886662</v>
      </c>
      <c r="FC12" s="44">
        <f t="shared" si="9"/>
        <v>0.66484245216886662</v>
      </c>
      <c r="FD12" s="44">
        <f t="shared" si="9"/>
        <v>0.66484245216886662</v>
      </c>
      <c r="FE12" s="44">
        <f t="shared" si="9"/>
        <v>0.66484245216886662</v>
      </c>
      <c r="FF12" s="44">
        <f t="shared" si="9"/>
        <v>0.66484245216886662</v>
      </c>
      <c r="FG12" s="44">
        <f t="shared" si="9"/>
        <v>0.66484245216886662</v>
      </c>
      <c r="FH12" s="44">
        <f t="shared" si="10"/>
        <v>0.66484245216886662</v>
      </c>
      <c r="FI12" s="44">
        <f t="shared" si="10"/>
        <v>0.66484245216886662</v>
      </c>
      <c r="FJ12" s="44">
        <f t="shared" si="10"/>
        <v>0.66484245216886662</v>
      </c>
      <c r="FK12" s="44">
        <f t="shared" si="10"/>
        <v>0.66484245216886662</v>
      </c>
      <c r="FL12" s="44">
        <f t="shared" si="10"/>
        <v>0.66484245216886662</v>
      </c>
      <c r="FM12" s="44">
        <f t="shared" si="10"/>
        <v>0.66484245216886662</v>
      </c>
      <c r="FN12" s="44">
        <f t="shared" si="10"/>
        <v>0.66484245216886662</v>
      </c>
      <c r="FO12" s="44">
        <f t="shared" si="10"/>
        <v>0.66484245216886662</v>
      </c>
      <c r="FP12" s="44">
        <f t="shared" si="10"/>
        <v>0.66484245216886662</v>
      </c>
      <c r="FQ12" s="44">
        <f t="shared" si="10"/>
        <v>0.66484245216886662</v>
      </c>
      <c r="FR12" s="44">
        <f t="shared" si="10"/>
        <v>0.66484245216886662</v>
      </c>
      <c r="FS12" s="44">
        <f t="shared" si="10"/>
        <v>0.66484245216886662</v>
      </c>
      <c r="FT12" s="44"/>
      <c r="FU12" s="44">
        <f t="shared" si="11"/>
        <v>0</v>
      </c>
      <c r="FV12" s="44">
        <f t="shared" si="11"/>
        <v>60.033293907105502</v>
      </c>
      <c r="FW12" s="44">
        <f t="shared" si="11"/>
        <v>173.85254569266107</v>
      </c>
      <c r="FX12" s="44">
        <f t="shared" si="11"/>
        <v>317.87956965239181</v>
      </c>
      <c r="FY12" s="44">
        <f t="shared" si="11"/>
        <v>481.60904875900241</v>
      </c>
      <c r="FZ12" s="44">
        <f t="shared" si="11"/>
        <v>658.37748277003197</v>
      </c>
      <c r="GA12" s="44">
        <f t="shared" si="11"/>
        <v>843.49642603345728</v>
      </c>
      <c r="GB12" s="44">
        <f t="shared" si="11"/>
        <v>1033.4988805682692</v>
      </c>
      <c r="GC12" s="44">
        <f t="shared" si="11"/>
        <v>1225.7509016020379</v>
      </c>
      <c r="GD12" s="44">
        <f t="shared" si="11"/>
        <v>1418.2214974291708</v>
      </c>
      <c r="GE12" s="44">
        <f t="shared" si="11"/>
        <v>1609.3333856041393</v>
      </c>
      <c r="GF12" s="44">
        <f t="shared" si="11"/>
        <v>1797.8599009868678</v>
      </c>
      <c r="GG12" s="44">
        <f t="shared" si="11"/>
        <v>1982.8504574724484</v>
      </c>
      <c r="GH12" s="44">
        <f t="shared" si="11"/>
        <v>2163.5747875908096</v>
      </c>
      <c r="GI12" s="44">
        <f t="shared" si="11"/>
        <v>2339.4801326163342</v>
      </c>
      <c r="GJ12" s="44">
        <f t="shared" si="11"/>
        <v>2510.1577082429653</v>
      </c>
      <c r="GK12" s="44">
        <f t="shared" si="11"/>
        <v>2675.3160191904726</v>
      </c>
      <c r="GL12" s="44">
        <f t="shared" si="11"/>
        <v>2834.7593580390685</v>
      </c>
      <c r="GM12" s="44">
        <f t="shared" si="11"/>
        <v>2988.3703090736303</v>
      </c>
      <c r="GN12" s="44">
        <f t="shared" si="11"/>
        <v>3136.0953988114065</v>
      </c>
      <c r="GO12" s="44">
        <f t="shared" si="11"/>
        <v>3277.9332538069098</v>
      </c>
      <c r="GP12" s="44">
        <f t="shared" si="11"/>
        <v>3413.9247798494025</v>
      </c>
      <c r="GQ12" s="44">
        <f t="shared" si="11"/>
        <v>3544.1449869574908</v>
      </c>
      <c r="GR12" s="44">
        <f t="shared" si="11"/>
        <v>3668.6961655076716</v>
      </c>
      <c r="GS12" s="44">
        <f t="shared" si="11"/>
        <v>3787.7021793495965</v>
      </c>
      <c r="GT12" s="44">
        <f t="shared" si="11"/>
        <v>3901.3036877703053</v>
      </c>
      <c r="GU12" s="44">
        <f t="shared" si="11"/>
        <v>4009.6541436716448</v>
      </c>
      <c r="GV12" s="44">
        <f t="shared" si="11"/>
        <v>4112.916443082263</v>
      </c>
      <c r="GW12" s="44">
        <f t="shared" si="11"/>
        <v>4211.2601230836053</v>
      </c>
    </row>
    <row r="13" spans="1:271" x14ac:dyDescent="0.25">
      <c r="A13" s="24">
        <v>9</v>
      </c>
      <c r="B13" s="22">
        <f t="shared" si="14"/>
        <v>40</v>
      </c>
      <c r="C13" s="3"/>
      <c r="D13" s="44" t="s">
        <v>11</v>
      </c>
      <c r="E13" s="44">
        <v>30</v>
      </c>
      <c r="F13" s="44">
        <v>2.3199999999999998E-2</v>
      </c>
      <c r="G13" s="44">
        <v>1.6</v>
      </c>
      <c r="H13" s="44"/>
      <c r="I13" s="44"/>
      <c r="J13" s="44">
        <v>0.9</v>
      </c>
      <c r="K13" s="44">
        <v>32</v>
      </c>
      <c r="L13" s="44">
        <f>IF('Graph-Settings'!$I$6='Graph-Settings'!$C$46, K13, 'Graph-Settings'!$I$6)</f>
        <v>32</v>
      </c>
      <c r="M13" s="44">
        <f t="shared" si="15"/>
        <v>1</v>
      </c>
      <c r="N13" s="44">
        <f>IF('Graph-Settings'!$I$6&gt;69, 0.2*(N12), 0)</f>
        <v>0</v>
      </c>
      <c r="O13" s="44">
        <f>IF('Graph-Settings'!$I$6&gt;69, 0.2*(O12), 0)</f>
        <v>6.0198015044780721E-2</v>
      </c>
      <c r="P13" s="44">
        <f>IF('Graph-Settings'!$I$6&gt;69, 0.2*(P12), 0)</f>
        <v>0.17432956747924735</v>
      </c>
      <c r="Q13" s="44">
        <f>IF('Graph-Settings'!$I$6&gt;69, 0.2*(Q12), 0)</f>
        <v>0.3187517770717927</v>
      </c>
      <c r="R13" s="44">
        <f>IF('Graph-Settings'!$I$6&gt;69, 0.2*(R12), 0)</f>
        <v>0.4829305019937527</v>
      </c>
      <c r="S13" s="44">
        <f>IF('Graph-Settings'!$I$6&gt;69, 0.2*(S12), 0)</f>
        <v>0.66018395849247757</v>
      </c>
      <c r="T13" s="44">
        <f>IF('Graph-Settings'!$I$6&gt;69, 0.2*(T12), 0)</f>
        <v>0.84581083661929335</v>
      </c>
      <c r="U13" s="44">
        <f>IF('Graph-Settings'!$I$6&gt;69, 0.2*(U12), 0)</f>
        <v>1.0363346255409955</v>
      </c>
      <c r="V13" s="44">
        <f>IF('Graph-Settings'!$I$6&gt;69, 0.2*(V12), 0)</f>
        <v>1.2291141533891334</v>
      </c>
      <c r="W13" s="44">
        <f>IF('Graph-Settings'!$I$6&gt;69, 0.2*(W12), 0)</f>
        <v>1.4221128557626559</v>
      </c>
      <c r="X13" s="44">
        <f>IF('Graph-Settings'!$I$6&gt;69, 0.2*(X12), 0)</f>
        <v>1.6137491224215397</v>
      </c>
      <c r="Y13" s="44">
        <f>IF('Graph-Settings'!$I$6&gt;69, 0.2*(Y12), 0)</f>
        <v>1.8027929224654071</v>
      </c>
      <c r="Z13" s="44">
        <f>IF('Graph-Settings'!$I$6&gt;69, 0.2*(Z12), 0)</f>
        <v>1.9882910615429179</v>
      </c>
      <c r="AA13" s="44">
        <f>IF('Graph-Settings'!$I$6&gt;69, 0.2*(AA12), 0)</f>
        <v>2.1695112684543925</v>
      </c>
      <c r="AB13" s="44">
        <f>IF('Graph-Settings'!$I$6&gt;69, 0.2*(AB12), 0)</f>
        <v>2.3458992677983792</v>
      </c>
      <c r="AC13" s="44">
        <f>IF('Graph-Settings'!$I$6&gt;69, 0.2*(AC12), 0)</f>
        <v>2.5170451536342813</v>
      </c>
      <c r="AD13" s="44">
        <f>IF('Graph-Settings'!$I$6&gt;69, 0.2*(AD12), 0)</f>
        <v>2.6826566308684474</v>
      </c>
      <c r="AE13" s="44">
        <f>IF('Graph-Settings'!$I$6&gt;69, 0.2*(AE12), 0)</f>
        <v>2.8425374550932498</v>
      </c>
      <c r="AF13" s="44">
        <f>IF('Graph-Settings'!$I$6&gt;69, 0.2*(AF12), 0)</f>
        <v>2.9965698884248342</v>
      </c>
      <c r="AG13" s="44">
        <f>IF('Graph-Settings'!$I$6&gt;69, 0.2*(AG12), 0)</f>
        <v>3.1447003106583158</v>
      </c>
      <c r="AH13" s="44">
        <f>IF('Graph-Settings'!$I$6&gt;69, 0.2*(AH12), 0)</f>
        <v>3.2869273445797065</v>
      </c>
      <c r="AI13" s="44">
        <f>IF('Graph-Settings'!$I$6&gt;69, 0.2*(AI12), 0)</f>
        <v>3.4232920082167908</v>
      </c>
      <c r="AJ13" s="44">
        <f>IF('Graph-Settings'!$I$6&gt;69, 0.2*(AJ12), 0)</f>
        <v>3.5538695174028954</v>
      </c>
      <c r="AK13" s="44">
        <f>IF('Graph-Settings'!$I$6&gt;69, 0.2*(AK12), 0)</f>
        <v>3.6787624431818942</v>
      </c>
      <c r="AL13" s="44">
        <f>IF('Graph-Settings'!$I$6&gt;69, 0.2*(AL12), 0)</f>
        <v>3.7980949892647544</v>
      </c>
      <c r="AM13" s="44">
        <f>IF('Graph-Settings'!$I$6&gt;69, 0.2*(AM12), 0)</f>
        <v>3.912008200883653</v>
      </c>
      <c r="AN13" s="44">
        <f>IF('Graph-Settings'!$I$6&gt;69, 0.2*(AN12), 0)</f>
        <v>4.0206559519890721</v>
      </c>
      <c r="AO13" s="44">
        <f>IF('Graph-Settings'!$I$6&gt;69, 0.2*(AO12), 0)</f>
        <v>4.1242015855686303</v>
      </c>
      <c r="AP13" s="52">
        <f>IF('Graph-Settings'!$I$6&gt;69, 0.2*(AP12), 0)</f>
        <v>4.2228151038846589</v>
      </c>
      <c r="AQ13" s="3"/>
      <c r="AR13" s="59">
        <f t="shared" si="16"/>
        <v>0</v>
      </c>
      <c r="AS13" s="44">
        <f t="shared" si="16"/>
        <v>6.0198015044780721E-2</v>
      </c>
      <c r="AT13" s="44">
        <f t="shared" si="16"/>
        <v>0.17432956747924735</v>
      </c>
      <c r="AU13" s="44">
        <f t="shared" si="16"/>
        <v>0.3187517770717927</v>
      </c>
      <c r="AV13" s="44">
        <f t="shared" si="16"/>
        <v>0.4829305019937527</v>
      </c>
      <c r="AW13" s="44">
        <f t="shared" si="16"/>
        <v>0.66018395849247757</v>
      </c>
      <c r="AX13" s="44">
        <f t="shared" si="16"/>
        <v>0.84581083661929335</v>
      </c>
      <c r="AY13" s="44">
        <f t="shared" si="16"/>
        <v>1.0363346255409955</v>
      </c>
      <c r="AZ13" s="44">
        <f t="shared" si="16"/>
        <v>1.2291141533891334</v>
      </c>
      <c r="BA13" s="44">
        <f t="shared" si="16"/>
        <v>1.4221128557626559</v>
      </c>
      <c r="BB13" s="44">
        <f t="shared" si="16"/>
        <v>1.6137491224215397</v>
      </c>
      <c r="BC13" s="44">
        <f t="shared" si="16"/>
        <v>1.8027929224654071</v>
      </c>
      <c r="BD13" s="44">
        <f t="shared" si="16"/>
        <v>1.9882910615429179</v>
      </c>
      <c r="BE13" s="44">
        <f t="shared" si="16"/>
        <v>2.1695112684543925</v>
      </c>
      <c r="BF13" s="44">
        <f t="shared" si="16"/>
        <v>2.3458992677983792</v>
      </c>
      <c r="BG13" s="44">
        <f t="shared" si="16"/>
        <v>2.5170451536342813</v>
      </c>
      <c r="BH13" s="44">
        <f t="shared" si="27"/>
        <v>2.6826566308684474</v>
      </c>
      <c r="BI13" s="44">
        <f t="shared" si="27"/>
        <v>2.8425374550932498</v>
      </c>
      <c r="BJ13" s="44">
        <f t="shared" si="27"/>
        <v>2.9965698884248342</v>
      </c>
      <c r="BK13" s="44">
        <f t="shared" si="27"/>
        <v>3.1447003106583158</v>
      </c>
      <c r="BL13" s="44">
        <f t="shared" si="27"/>
        <v>3.2869273445797065</v>
      </c>
      <c r="BM13" s="44">
        <f t="shared" si="27"/>
        <v>3.4232920082167908</v>
      </c>
      <c r="BN13" s="44">
        <f t="shared" si="27"/>
        <v>3.5538695174028954</v>
      </c>
      <c r="BO13" s="44">
        <f t="shared" si="27"/>
        <v>3.6787624431818942</v>
      </c>
      <c r="BP13" s="44">
        <f t="shared" si="27"/>
        <v>3.7980949892647544</v>
      </c>
      <c r="BQ13" s="44">
        <f t="shared" si="27"/>
        <v>3.912008200883653</v>
      </c>
      <c r="BR13" s="44">
        <f t="shared" si="27"/>
        <v>4.0206559519890721</v>
      </c>
      <c r="BS13" s="44">
        <f t="shared" si="27"/>
        <v>4.1242015855686303</v>
      </c>
      <c r="BT13" s="52">
        <f t="shared" si="27"/>
        <v>4.2228151038846589</v>
      </c>
      <c r="BU13" s="3"/>
      <c r="BV13" s="3"/>
      <c r="BW13" s="59" t="s">
        <v>11</v>
      </c>
      <c r="BX13" s="44"/>
      <c r="BY13" s="44"/>
      <c r="BZ13" s="44"/>
      <c r="CA13" s="44">
        <f>1.5*(1-EXP(-0.0183*L13))</f>
        <v>0.66484245216886662</v>
      </c>
      <c r="CB13" s="44"/>
      <c r="CC13" s="44"/>
      <c r="CD13" s="44"/>
      <c r="CE13" s="44"/>
      <c r="CF13" s="44"/>
      <c r="CG13" s="44"/>
      <c r="CH13" s="3"/>
      <c r="CI13" s="59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>
        <f t="shared" si="19"/>
        <v>0</v>
      </c>
      <c r="DN13" s="44">
        <f t="shared" si="7"/>
        <v>0</v>
      </c>
      <c r="DO13" s="44">
        <f t="shared" si="7"/>
        <v>0</v>
      </c>
      <c r="DP13" s="44">
        <f t="shared" si="7"/>
        <v>0</v>
      </c>
      <c r="DQ13" s="44">
        <f t="shared" si="7"/>
        <v>0</v>
      </c>
      <c r="DR13" s="44">
        <f t="shared" si="7"/>
        <v>0</v>
      </c>
      <c r="DS13" s="44">
        <f t="shared" si="7"/>
        <v>0</v>
      </c>
      <c r="DT13" s="44">
        <f t="shared" si="7"/>
        <v>0</v>
      </c>
      <c r="DU13" s="44">
        <f t="shared" si="7"/>
        <v>0</v>
      </c>
      <c r="DV13" s="44">
        <f t="shared" si="7"/>
        <v>0</v>
      </c>
      <c r="DW13" s="44">
        <f t="shared" si="7"/>
        <v>0</v>
      </c>
      <c r="DX13" s="44">
        <f t="shared" si="7"/>
        <v>0</v>
      </c>
      <c r="DY13" s="44">
        <f t="shared" si="7"/>
        <v>0</v>
      </c>
      <c r="DZ13" s="44">
        <f t="shared" si="7"/>
        <v>0</v>
      </c>
      <c r="EA13" s="44">
        <f t="shared" si="7"/>
        <v>0</v>
      </c>
      <c r="EB13" s="44">
        <f t="shared" si="7"/>
        <v>0</v>
      </c>
      <c r="EC13" s="44">
        <f t="shared" si="7"/>
        <v>0</v>
      </c>
      <c r="ED13" s="44">
        <f t="shared" si="8"/>
        <v>0</v>
      </c>
      <c r="EE13" s="44">
        <f t="shared" si="8"/>
        <v>0</v>
      </c>
      <c r="EF13" s="44">
        <f t="shared" si="8"/>
        <v>0</v>
      </c>
      <c r="EG13" s="44">
        <f t="shared" si="8"/>
        <v>0</v>
      </c>
      <c r="EH13" s="44">
        <f t="shared" si="8"/>
        <v>0</v>
      </c>
      <c r="EI13" s="44">
        <f t="shared" si="8"/>
        <v>0</v>
      </c>
      <c r="EJ13" s="44">
        <f t="shared" si="8"/>
        <v>0</v>
      </c>
      <c r="EK13" s="44">
        <f t="shared" si="8"/>
        <v>0</v>
      </c>
      <c r="EL13" s="44">
        <f t="shared" si="8"/>
        <v>0</v>
      </c>
      <c r="EM13" s="44">
        <f t="shared" si="8"/>
        <v>0</v>
      </c>
      <c r="EN13" s="44">
        <f t="shared" si="8"/>
        <v>0</v>
      </c>
      <c r="EO13" s="44">
        <f t="shared" si="8"/>
        <v>0</v>
      </c>
      <c r="EP13" s="44"/>
      <c r="EQ13" s="44">
        <f t="shared" si="20"/>
        <v>0.66484245216886662</v>
      </c>
      <c r="ER13" s="44">
        <f t="shared" si="9"/>
        <v>0.66484245216886662</v>
      </c>
      <c r="ES13" s="44">
        <f t="shared" si="9"/>
        <v>0.66484245216886662</v>
      </c>
      <c r="ET13" s="44">
        <f t="shared" si="9"/>
        <v>0.66484245216886662</v>
      </c>
      <c r="EU13" s="44">
        <f t="shared" si="9"/>
        <v>0.66484245216886662</v>
      </c>
      <c r="EV13" s="44">
        <f t="shared" si="9"/>
        <v>0.66484245216886662</v>
      </c>
      <c r="EW13" s="44">
        <f t="shared" si="9"/>
        <v>0.66484245216886662</v>
      </c>
      <c r="EX13" s="44">
        <f t="shared" si="9"/>
        <v>0.66484245216886662</v>
      </c>
      <c r="EY13" s="44">
        <f t="shared" si="9"/>
        <v>0.66484245216886662</v>
      </c>
      <c r="EZ13" s="44">
        <f t="shared" si="9"/>
        <v>0.66484245216886662</v>
      </c>
      <c r="FA13" s="44">
        <f t="shared" si="9"/>
        <v>0.66484245216886662</v>
      </c>
      <c r="FB13" s="44">
        <f t="shared" si="9"/>
        <v>0.66484245216886662</v>
      </c>
      <c r="FC13" s="44">
        <f t="shared" si="9"/>
        <v>0.66484245216886662</v>
      </c>
      <c r="FD13" s="44">
        <f t="shared" si="9"/>
        <v>0.66484245216886662</v>
      </c>
      <c r="FE13" s="44">
        <f t="shared" si="9"/>
        <v>0.66484245216886662</v>
      </c>
      <c r="FF13" s="44">
        <f t="shared" si="9"/>
        <v>0.66484245216886662</v>
      </c>
      <c r="FG13" s="44">
        <f t="shared" si="9"/>
        <v>0.66484245216886662</v>
      </c>
      <c r="FH13" s="44">
        <f t="shared" si="10"/>
        <v>0.66484245216886662</v>
      </c>
      <c r="FI13" s="44">
        <f t="shared" si="10"/>
        <v>0.66484245216886662</v>
      </c>
      <c r="FJ13" s="44">
        <f t="shared" si="10"/>
        <v>0.66484245216886662</v>
      </c>
      <c r="FK13" s="44">
        <f t="shared" si="10"/>
        <v>0.66484245216886662</v>
      </c>
      <c r="FL13" s="44">
        <f t="shared" si="10"/>
        <v>0.66484245216886662</v>
      </c>
      <c r="FM13" s="44">
        <f t="shared" si="10"/>
        <v>0.66484245216886662</v>
      </c>
      <c r="FN13" s="44">
        <f t="shared" si="10"/>
        <v>0.66484245216886662</v>
      </c>
      <c r="FO13" s="44">
        <f t="shared" si="10"/>
        <v>0.66484245216886662</v>
      </c>
      <c r="FP13" s="44">
        <f t="shared" si="10"/>
        <v>0.66484245216886662</v>
      </c>
      <c r="FQ13" s="44">
        <f t="shared" si="10"/>
        <v>0.66484245216886662</v>
      </c>
      <c r="FR13" s="44">
        <f t="shared" si="10"/>
        <v>0.66484245216886662</v>
      </c>
      <c r="FS13" s="44">
        <f t="shared" si="10"/>
        <v>0.66484245216886662</v>
      </c>
      <c r="FT13" s="44"/>
      <c r="FU13" s="44">
        <f t="shared" si="11"/>
        <v>0</v>
      </c>
      <c r="FV13" s="44">
        <f t="shared" si="11"/>
        <v>12.006658781421102</v>
      </c>
      <c r="FW13" s="44">
        <f t="shared" si="11"/>
        <v>34.770509138532212</v>
      </c>
      <c r="FX13" s="44">
        <f t="shared" si="11"/>
        <v>63.575913930478364</v>
      </c>
      <c r="FY13" s="44">
        <f t="shared" si="11"/>
        <v>96.321809751800473</v>
      </c>
      <c r="FZ13" s="44">
        <f t="shared" si="11"/>
        <v>131.6754965540064</v>
      </c>
      <c r="GA13" s="44">
        <f t="shared" si="11"/>
        <v>168.69928520669146</v>
      </c>
      <c r="GB13" s="44">
        <f t="shared" si="11"/>
        <v>206.69977611365388</v>
      </c>
      <c r="GC13" s="44">
        <f t="shared" si="11"/>
        <v>245.15018032040757</v>
      </c>
      <c r="GD13" s="44">
        <f t="shared" si="11"/>
        <v>283.64429948583415</v>
      </c>
      <c r="GE13" s="44">
        <f t="shared" si="11"/>
        <v>321.86667712082789</v>
      </c>
      <c r="GF13" s="44">
        <f t="shared" si="11"/>
        <v>359.57198019737359</v>
      </c>
      <c r="GG13" s="44">
        <f t="shared" si="11"/>
        <v>396.5700914944897</v>
      </c>
      <c r="GH13" s="44">
        <f t="shared" si="11"/>
        <v>432.71495751816195</v>
      </c>
      <c r="GI13" s="44">
        <f t="shared" si="11"/>
        <v>467.89602652326693</v>
      </c>
      <c r="GJ13" s="44">
        <f t="shared" si="11"/>
        <v>502.03154164859313</v>
      </c>
      <c r="GK13" s="44">
        <f t="shared" si="11"/>
        <v>535.06320383809452</v>
      </c>
      <c r="GL13" s="44">
        <f t="shared" si="11"/>
        <v>566.9518716078137</v>
      </c>
      <c r="GM13" s="44">
        <f t="shared" si="11"/>
        <v>597.67406181472609</v>
      </c>
      <c r="GN13" s="44">
        <f t="shared" si="11"/>
        <v>627.21907976228135</v>
      </c>
      <c r="GO13" s="44">
        <f t="shared" si="11"/>
        <v>655.58665076138197</v>
      </c>
      <c r="GP13" s="44">
        <f t="shared" si="11"/>
        <v>682.78495596988046</v>
      </c>
      <c r="GQ13" s="44">
        <f t="shared" si="11"/>
        <v>708.82899739149821</v>
      </c>
      <c r="GR13" s="44">
        <f t="shared" si="11"/>
        <v>733.73923310153441</v>
      </c>
      <c r="GS13" s="44">
        <f t="shared" ref="GS13:GW22" si="29">300*FO13*BP13</f>
        <v>757.54043586991929</v>
      </c>
      <c r="GT13" s="44">
        <f t="shared" si="29"/>
        <v>780.26073755406117</v>
      </c>
      <c r="GU13" s="44">
        <f t="shared" si="29"/>
        <v>801.930828734329</v>
      </c>
      <c r="GV13" s="44">
        <f t="shared" si="29"/>
        <v>822.58328861645271</v>
      </c>
      <c r="GW13" s="44">
        <f t="shared" si="29"/>
        <v>842.25202461672109</v>
      </c>
    </row>
    <row r="14" spans="1:271" x14ac:dyDescent="0.25">
      <c r="A14" s="24">
        <v>10</v>
      </c>
      <c r="B14" s="22">
        <f t="shared" si="14"/>
        <v>45</v>
      </c>
      <c r="C14" s="3"/>
      <c r="D14" s="45" t="s">
        <v>12</v>
      </c>
      <c r="E14" s="45">
        <v>75</v>
      </c>
      <c r="F14" s="45">
        <v>2.9700000000000001E-2</v>
      </c>
      <c r="G14" s="45">
        <v>1.3</v>
      </c>
      <c r="H14" s="45"/>
      <c r="I14" s="45"/>
      <c r="J14" s="45">
        <v>0.75</v>
      </c>
      <c r="K14" s="45">
        <v>38</v>
      </c>
      <c r="L14" s="45">
        <f>IF('Graph-Settings'!$I$6='Graph-Settings'!$C$46, K14, 'Graph-Settings'!$I$6)</f>
        <v>38</v>
      </c>
      <c r="M14" s="45">
        <f t="shared" si="15"/>
        <v>1</v>
      </c>
      <c r="N14" s="45">
        <f t="shared" ref="N14:AC16" si="30">$E14*(1-EXP(-$F14*N$4))^$G14</f>
        <v>0</v>
      </c>
      <c r="O14" s="45">
        <f t="shared" si="30"/>
        <v>2.4329669322178633</v>
      </c>
      <c r="P14" s="45">
        <f t="shared" si="30"/>
        <v>5.7135238734016305</v>
      </c>
      <c r="Q14" s="45">
        <f t="shared" si="30"/>
        <v>9.2365675991140872</v>
      </c>
      <c r="R14" s="45">
        <f t="shared" si="30"/>
        <v>12.81969309339661</v>
      </c>
      <c r="S14" s="45">
        <f t="shared" si="30"/>
        <v>16.37063526902935</v>
      </c>
      <c r="T14" s="45">
        <f t="shared" si="30"/>
        <v>19.836435414721144</v>
      </c>
      <c r="U14" s="45">
        <f t="shared" si="30"/>
        <v>23.185355304272516</v>
      </c>
      <c r="V14" s="45">
        <f t="shared" si="30"/>
        <v>26.398453630128714</v>
      </c>
      <c r="W14" s="45">
        <f t="shared" si="30"/>
        <v>29.465025789035082</v>
      </c>
      <c r="X14" s="45">
        <f t="shared" si="30"/>
        <v>32.379885056615251</v>
      </c>
      <c r="Y14" s="45">
        <f t="shared" si="30"/>
        <v>35.141630476589974</v>
      </c>
      <c r="Z14" s="45">
        <f t="shared" si="30"/>
        <v>37.751489804452312</v>
      </c>
      <c r="AA14" s="45">
        <f t="shared" si="30"/>
        <v>40.212519355111539</v>
      </c>
      <c r="AB14" s="45">
        <f t="shared" si="30"/>
        <v>42.529036370330878</v>
      </c>
      <c r="AC14" s="45">
        <f t="shared" si="30"/>
        <v>44.706208757258153</v>
      </c>
      <c r="AD14" s="45">
        <f t="shared" ref="AD14:AP16" si="31">$E14*(1-EXP(-$F14*AD$4))^$G14</f>
        <v>46.749754618922026</v>
      </c>
      <c r="AE14" s="45">
        <f t="shared" si="31"/>
        <v>48.665720270765931</v>
      </c>
      <c r="AF14" s="45">
        <f t="shared" si="31"/>
        <v>50.460315474815154</v>
      </c>
      <c r="AG14" s="45">
        <f t="shared" si="31"/>
        <v>52.139791049311754</v>
      </c>
      <c r="AH14" s="45">
        <f t="shared" si="31"/>
        <v>53.710348259091354</v>
      </c>
      <c r="AI14" s="45">
        <f t="shared" si="31"/>
        <v>55.178072277562791</v>
      </c>
      <c r="AJ14" s="45">
        <f t="shared" si="31"/>
        <v>56.548884018865337</v>
      </c>
      <c r="AK14" s="45">
        <f t="shared" si="31"/>
        <v>57.828506065050412</v>
      </c>
      <c r="AL14" s="45">
        <f t="shared" si="31"/>
        <v>59.022439444958316</v>
      </c>
      <c r="AM14" s="45">
        <f t="shared" si="31"/>
        <v>60.135948779928903</v>
      </c>
      <c r="AN14" s="45">
        <f t="shared" si="31"/>
        <v>61.17405387687964</v>
      </c>
      <c r="AO14" s="45">
        <f t="shared" si="31"/>
        <v>62.14152627596733</v>
      </c>
      <c r="AP14" s="53">
        <f t="shared" si="31"/>
        <v>63.042889585546327</v>
      </c>
      <c r="AQ14" s="3"/>
      <c r="AR14" s="60">
        <f t="shared" si="16"/>
        <v>0</v>
      </c>
      <c r="AS14" s="45">
        <f t="shared" si="16"/>
        <v>2.4329669322178633</v>
      </c>
      <c r="AT14" s="45">
        <f t="shared" si="16"/>
        <v>5.7135238734016305</v>
      </c>
      <c r="AU14" s="45">
        <f t="shared" si="16"/>
        <v>9.2365675991140872</v>
      </c>
      <c r="AV14" s="45">
        <f t="shared" si="16"/>
        <v>12.81969309339661</v>
      </c>
      <c r="AW14" s="45">
        <f t="shared" si="16"/>
        <v>16.37063526902935</v>
      </c>
      <c r="AX14" s="45">
        <f t="shared" si="16"/>
        <v>19.836435414721144</v>
      </c>
      <c r="AY14" s="45">
        <f t="shared" si="16"/>
        <v>23.185355304272516</v>
      </c>
      <c r="AZ14" s="45">
        <f t="shared" si="16"/>
        <v>26.398453630128714</v>
      </c>
      <c r="BA14" s="45">
        <f t="shared" si="16"/>
        <v>29.465025789035082</v>
      </c>
      <c r="BB14" s="45">
        <f t="shared" si="16"/>
        <v>32.379885056615251</v>
      </c>
      <c r="BC14" s="45">
        <f t="shared" si="16"/>
        <v>35.141630476589974</v>
      </c>
      <c r="BD14" s="45">
        <f t="shared" si="16"/>
        <v>37.751489804452312</v>
      </c>
      <c r="BE14" s="45">
        <f t="shared" si="16"/>
        <v>40.212519355111539</v>
      </c>
      <c r="BF14" s="45">
        <f t="shared" si="16"/>
        <v>42.529036370330878</v>
      </c>
      <c r="BG14" s="45">
        <f t="shared" si="16"/>
        <v>44.706208757258153</v>
      </c>
      <c r="BH14" s="45">
        <f t="shared" si="27"/>
        <v>46.749754618922026</v>
      </c>
      <c r="BI14" s="45">
        <f t="shared" si="27"/>
        <v>48.665720270765931</v>
      </c>
      <c r="BJ14" s="45">
        <f t="shared" si="27"/>
        <v>50.460315474815154</v>
      </c>
      <c r="BK14" s="45">
        <f t="shared" si="27"/>
        <v>52.139791049311754</v>
      </c>
      <c r="BL14" s="45">
        <f t="shared" si="27"/>
        <v>53.710348259091354</v>
      </c>
      <c r="BM14" s="45">
        <f t="shared" si="27"/>
        <v>55.178072277562791</v>
      </c>
      <c r="BN14" s="45">
        <f t="shared" si="27"/>
        <v>56.548884018865337</v>
      </c>
      <c r="BO14" s="45">
        <f t="shared" si="27"/>
        <v>57.828506065050412</v>
      </c>
      <c r="BP14" s="45">
        <f t="shared" si="27"/>
        <v>59.022439444958316</v>
      </c>
      <c r="BQ14" s="45">
        <f t="shared" si="27"/>
        <v>60.135948779928903</v>
      </c>
      <c r="BR14" s="45">
        <f t="shared" si="27"/>
        <v>61.17405387687964</v>
      </c>
      <c r="BS14" s="45">
        <f t="shared" si="27"/>
        <v>62.14152627596733</v>
      </c>
      <c r="BT14" s="53">
        <f t="shared" si="27"/>
        <v>63.042889585546327</v>
      </c>
      <c r="BU14" s="3"/>
      <c r="BV14" s="3"/>
      <c r="BW14" s="60" t="s">
        <v>12</v>
      </c>
      <c r="BX14" s="45"/>
      <c r="BY14" s="45">
        <f>4*(1-EXP(-0.025*L14))</f>
        <v>2.4530359061819951</v>
      </c>
      <c r="BZ14" s="45">
        <f>4*(1-EXP(-0.034*L14))</f>
        <v>2.9011168332068209</v>
      </c>
      <c r="CA14" s="45">
        <f>BY14+BZ14</f>
        <v>5.354152739388816</v>
      </c>
      <c r="CB14" s="45"/>
      <c r="CC14" s="45"/>
      <c r="CD14" s="45"/>
      <c r="CE14" s="45"/>
      <c r="CF14" s="45"/>
      <c r="CG14" s="45"/>
      <c r="CH14" s="3"/>
      <c r="CI14" s="60"/>
      <c r="CJ14" s="45"/>
      <c r="CK14" s="45"/>
      <c r="CL14" s="45"/>
      <c r="CM14" s="45"/>
      <c r="CN14" s="45"/>
      <c r="CO14" s="45"/>
      <c r="CP14" s="45"/>
      <c r="CQ14" s="45"/>
      <c r="CR14" s="45"/>
      <c r="CS14" s="45"/>
      <c r="CT14" s="45"/>
      <c r="CU14" s="45"/>
      <c r="CV14" s="45"/>
      <c r="CW14" s="45"/>
      <c r="CX14" s="45"/>
      <c r="CY14" s="45"/>
      <c r="CZ14" s="45"/>
      <c r="DA14" s="45"/>
      <c r="DB14" s="45"/>
      <c r="DC14" s="45"/>
      <c r="DD14" s="45"/>
      <c r="DE14" s="45"/>
      <c r="DF14" s="45"/>
      <c r="DG14" s="45"/>
      <c r="DH14" s="45"/>
      <c r="DI14" s="45"/>
      <c r="DJ14" s="45"/>
      <c r="DK14" s="45"/>
      <c r="DL14" s="45"/>
      <c r="DM14" s="45">
        <f t="shared" si="19"/>
        <v>0</v>
      </c>
      <c r="DN14" s="45">
        <f t="shared" si="7"/>
        <v>0</v>
      </c>
      <c r="DO14" s="45">
        <f t="shared" si="7"/>
        <v>0</v>
      </c>
      <c r="DP14" s="45">
        <f t="shared" si="7"/>
        <v>0</v>
      </c>
      <c r="DQ14" s="45">
        <f t="shared" si="7"/>
        <v>0</v>
      </c>
      <c r="DR14" s="45">
        <f t="shared" si="7"/>
        <v>0</v>
      </c>
      <c r="DS14" s="45">
        <f t="shared" si="7"/>
        <v>0</v>
      </c>
      <c r="DT14" s="45">
        <f t="shared" si="7"/>
        <v>0</v>
      </c>
      <c r="DU14" s="45">
        <f t="shared" si="7"/>
        <v>0</v>
      </c>
      <c r="DV14" s="45">
        <f t="shared" si="7"/>
        <v>0</v>
      </c>
      <c r="DW14" s="45">
        <f t="shared" si="7"/>
        <v>0</v>
      </c>
      <c r="DX14" s="45">
        <f t="shared" si="7"/>
        <v>0</v>
      </c>
      <c r="DY14" s="45">
        <f t="shared" si="7"/>
        <v>0</v>
      </c>
      <c r="DZ14" s="45">
        <f t="shared" si="7"/>
        <v>0</v>
      </c>
      <c r="EA14" s="45">
        <f t="shared" si="7"/>
        <v>0</v>
      </c>
      <c r="EB14" s="45">
        <f t="shared" si="7"/>
        <v>0</v>
      </c>
      <c r="EC14" s="45">
        <f t="shared" si="7"/>
        <v>0</v>
      </c>
      <c r="ED14" s="45">
        <f t="shared" si="8"/>
        <v>0</v>
      </c>
      <c r="EE14" s="45">
        <f t="shared" si="8"/>
        <v>0</v>
      </c>
      <c r="EF14" s="45">
        <f t="shared" si="8"/>
        <v>0</v>
      </c>
      <c r="EG14" s="45">
        <f t="shared" si="8"/>
        <v>0</v>
      </c>
      <c r="EH14" s="45">
        <f t="shared" si="8"/>
        <v>0</v>
      </c>
      <c r="EI14" s="45">
        <f t="shared" si="8"/>
        <v>0</v>
      </c>
      <c r="EJ14" s="45">
        <f t="shared" si="8"/>
        <v>0</v>
      </c>
      <c r="EK14" s="45">
        <f t="shared" si="8"/>
        <v>0</v>
      </c>
      <c r="EL14" s="45">
        <f t="shared" si="8"/>
        <v>0</v>
      </c>
      <c r="EM14" s="45">
        <f t="shared" si="8"/>
        <v>0</v>
      </c>
      <c r="EN14" s="45">
        <f t="shared" si="8"/>
        <v>0</v>
      </c>
      <c r="EO14" s="45">
        <f t="shared" si="8"/>
        <v>0</v>
      </c>
      <c r="EP14" s="45"/>
      <c r="EQ14" s="45">
        <f t="shared" si="20"/>
        <v>5.354152739388816</v>
      </c>
      <c r="ER14" s="45">
        <f t="shared" si="9"/>
        <v>5.354152739388816</v>
      </c>
      <c r="ES14" s="45">
        <f t="shared" si="9"/>
        <v>5.354152739388816</v>
      </c>
      <c r="ET14" s="45">
        <f t="shared" si="9"/>
        <v>5.354152739388816</v>
      </c>
      <c r="EU14" s="45">
        <f t="shared" si="9"/>
        <v>5.354152739388816</v>
      </c>
      <c r="EV14" s="45">
        <f t="shared" si="9"/>
        <v>5.354152739388816</v>
      </c>
      <c r="EW14" s="45">
        <f t="shared" si="9"/>
        <v>5.354152739388816</v>
      </c>
      <c r="EX14" s="45">
        <f t="shared" si="9"/>
        <v>5.354152739388816</v>
      </c>
      <c r="EY14" s="45">
        <f t="shared" si="9"/>
        <v>5.354152739388816</v>
      </c>
      <c r="EZ14" s="45">
        <f t="shared" si="9"/>
        <v>5.354152739388816</v>
      </c>
      <c r="FA14" s="45">
        <f t="shared" si="9"/>
        <v>5.354152739388816</v>
      </c>
      <c r="FB14" s="45">
        <f t="shared" si="9"/>
        <v>5.354152739388816</v>
      </c>
      <c r="FC14" s="45">
        <f t="shared" si="9"/>
        <v>5.354152739388816</v>
      </c>
      <c r="FD14" s="45">
        <f t="shared" si="9"/>
        <v>5.354152739388816</v>
      </c>
      <c r="FE14" s="45">
        <f t="shared" si="9"/>
        <v>5.354152739388816</v>
      </c>
      <c r="FF14" s="45">
        <f t="shared" si="9"/>
        <v>5.354152739388816</v>
      </c>
      <c r="FG14" s="45">
        <f t="shared" si="9"/>
        <v>5.354152739388816</v>
      </c>
      <c r="FH14" s="45">
        <f t="shared" si="10"/>
        <v>5.354152739388816</v>
      </c>
      <c r="FI14" s="45">
        <f t="shared" si="10"/>
        <v>5.354152739388816</v>
      </c>
      <c r="FJ14" s="45">
        <f t="shared" si="10"/>
        <v>5.354152739388816</v>
      </c>
      <c r="FK14" s="45">
        <f t="shared" si="10"/>
        <v>5.354152739388816</v>
      </c>
      <c r="FL14" s="45">
        <f t="shared" si="10"/>
        <v>5.354152739388816</v>
      </c>
      <c r="FM14" s="45">
        <f t="shared" si="10"/>
        <v>5.354152739388816</v>
      </c>
      <c r="FN14" s="45">
        <f t="shared" si="10"/>
        <v>5.354152739388816</v>
      </c>
      <c r="FO14" s="45">
        <f t="shared" si="10"/>
        <v>5.354152739388816</v>
      </c>
      <c r="FP14" s="45">
        <f t="shared" si="10"/>
        <v>5.354152739388816</v>
      </c>
      <c r="FQ14" s="45">
        <f t="shared" si="10"/>
        <v>5.354152739388816</v>
      </c>
      <c r="FR14" s="45">
        <f t="shared" si="10"/>
        <v>5.354152739388816</v>
      </c>
      <c r="FS14" s="45">
        <f t="shared" si="10"/>
        <v>5.354152739388816</v>
      </c>
      <c r="FT14" s="45"/>
      <c r="FU14" s="45">
        <f t="shared" ref="FU14:FX22" si="32">300*EQ14*AR14</f>
        <v>0</v>
      </c>
      <c r="FV14" s="45">
        <f>300*ER14*AS14</f>
        <v>3907.9429694930031</v>
      </c>
      <c r="FW14" s="45">
        <f>300*ES14*AT14</f>
        <v>9177.323849501021</v>
      </c>
      <c r="FX14" s="45">
        <f>300*ET14*AU14</f>
        <v>14836.198114004001</v>
      </c>
      <c r="FY14" s="45">
        <f t="shared" ref="FY14:GN22" si="33">300*EU14*AV14</f>
        <v>20591.578468240004</v>
      </c>
      <c r="FZ14" s="45">
        <f t="shared" si="33"/>
        <v>26295.264501362599</v>
      </c>
      <c r="GA14" s="45">
        <f t="shared" si="33"/>
        <v>31862.191504631563</v>
      </c>
      <c r="GB14" s="45">
        <f t="shared" si="33"/>
        <v>37241.380084822114</v>
      </c>
      <c r="GC14" s="45">
        <f t="shared" si="33"/>
        <v>42402.405845814683</v>
      </c>
      <c r="GD14" s="45">
        <f t="shared" si="33"/>
        <v>47328.074563357288</v>
      </c>
      <c r="GE14" s="45">
        <f t="shared" si="33"/>
        <v>52010.055083091458</v>
      </c>
      <c r="GF14" s="45">
        <f t="shared" si="33"/>
        <v>56446.097124847118</v>
      </c>
      <c r="GG14" s="45">
        <f t="shared" si="33"/>
        <v>60638.172765755189</v>
      </c>
      <c r="GH14" s="45">
        <f t="shared" si="33"/>
        <v>64591.191198868866</v>
      </c>
      <c r="GI14" s="45">
        <f t="shared" si="33"/>
        <v>68312.086975732105</v>
      </c>
      <c r="GJ14" s="45">
        <f t="shared" si="33"/>
        <v>71809.161025608599</v>
      </c>
      <c r="GK14" s="45">
        <f t="shared" si="33"/>
        <v>75091.59802759689</v>
      </c>
      <c r="GL14" s="45">
        <f t="shared" si="33"/>
        <v>78169.109850615379</v>
      </c>
      <c r="GM14" s="45">
        <f t="shared" si="33"/>
        <v>81051.670898971628</v>
      </c>
      <c r="GN14" s="45">
        <f t="shared" si="33"/>
        <v>83749.321523349892</v>
      </c>
      <c r="GO14" s="45">
        <f t="shared" ref="GO14:GR22" si="34">300*FK14*BL14</f>
        <v>86272.022479482388</v>
      </c>
      <c r="GP14" s="45">
        <f t="shared" si="34"/>
        <v>88629.548051732068</v>
      </c>
      <c r="GQ14" s="45">
        <f t="shared" si="34"/>
        <v>90831.408683696485</v>
      </c>
      <c r="GR14" s="45">
        <f t="shared" si="34"/>
        <v>92886.79624888573</v>
      </c>
      <c r="GS14" s="45">
        <f t="shared" si="29"/>
        <v>94804.54675189023</v>
      </c>
      <c r="GT14" s="45">
        <f t="shared" si="29"/>
        <v>96593.116468740554</v>
      </c>
      <c r="GU14" s="45">
        <f t="shared" si="29"/>
        <v>98260.568443324242</v>
      </c>
      <c r="GV14" s="45">
        <f t="shared" si="29"/>
        <v>99814.566942081772</v>
      </c>
      <c r="GW14" s="45">
        <f t="shared" si="29"/>
        <v>101262.37799203186</v>
      </c>
    </row>
    <row r="15" spans="1:271" x14ac:dyDescent="0.25">
      <c r="A15" s="24">
        <v>11</v>
      </c>
      <c r="B15" s="22">
        <f t="shared" si="14"/>
        <v>50</v>
      </c>
      <c r="C15" s="3"/>
      <c r="D15" s="45" t="s">
        <v>13</v>
      </c>
      <c r="E15" s="45">
        <v>40</v>
      </c>
      <c r="F15" s="45">
        <v>4.3799999999999999E-2</v>
      </c>
      <c r="G15" s="45">
        <v>1.7</v>
      </c>
      <c r="H15" s="45"/>
      <c r="I15" s="45"/>
      <c r="J15" s="45">
        <v>0.75</v>
      </c>
      <c r="K15" s="45">
        <v>63</v>
      </c>
      <c r="L15" s="45">
        <f>IF('Graph-Settings'!$I$6='Graph-Settings'!$C$46, K15, 'Graph-Settings'!$I$6)</f>
        <v>63</v>
      </c>
      <c r="M15" s="45">
        <f t="shared" si="15"/>
        <v>1</v>
      </c>
      <c r="N15" s="45">
        <f t="shared" si="30"/>
        <v>0</v>
      </c>
      <c r="O15" s="45">
        <f t="shared" si="30"/>
        <v>0.84920168758516179</v>
      </c>
      <c r="P15" s="45">
        <f t="shared" si="30"/>
        <v>2.5202631011057806</v>
      </c>
      <c r="Q15" s="45">
        <f t="shared" si="30"/>
        <v>4.5943166402254585</v>
      </c>
      <c r="R15" s="45">
        <f t="shared" si="30"/>
        <v>6.8670521146091765</v>
      </c>
      <c r="S15" s="45">
        <f t="shared" si="30"/>
        <v>9.2130099611922187</v>
      </c>
      <c r="T15" s="45">
        <f t="shared" si="30"/>
        <v>11.551025434128061</v>
      </c>
      <c r="U15" s="45">
        <f t="shared" si="30"/>
        <v>13.828113808516038</v>
      </c>
      <c r="V15" s="45">
        <f t="shared" si="30"/>
        <v>16.010267158981193</v>
      </c>
      <c r="W15" s="45">
        <f t="shared" si="30"/>
        <v>18.076625689445365</v>
      </c>
      <c r="X15" s="45">
        <f t="shared" si="30"/>
        <v>20.015560306430316</v>
      </c>
      <c r="Y15" s="45">
        <f t="shared" si="30"/>
        <v>21.821942592895915</v>
      </c>
      <c r="Z15" s="45">
        <f t="shared" si="30"/>
        <v>23.495198690769719</v>
      </c>
      <c r="AA15" s="45">
        <f t="shared" si="30"/>
        <v>25.037902490573273</v>
      </c>
      <c r="AB15" s="45">
        <f t="shared" si="30"/>
        <v>26.454750603645827</v>
      </c>
      <c r="AC15" s="45">
        <f t="shared" si="30"/>
        <v>27.75181307325548</v>
      </c>
      <c r="AD15" s="45">
        <f t="shared" si="31"/>
        <v>28.935986051777498</v>
      </c>
      <c r="AE15" s="45">
        <f t="shared" si="31"/>
        <v>30.014593843620251</v>
      </c>
      <c r="AF15" s="45">
        <f t="shared" si="31"/>
        <v>30.995102109111194</v>
      </c>
      <c r="AG15" s="45">
        <f t="shared" si="31"/>
        <v>31.884914090576437</v>
      </c>
      <c r="AH15" s="45">
        <f t="shared" si="31"/>
        <v>32.691228917719698</v>
      </c>
      <c r="AI15" s="45">
        <f t="shared" si="31"/>
        <v>33.420946284071185</v>
      </c>
      <c r="AJ15" s="45">
        <f t="shared" si="31"/>
        <v>34.080605647169556</v>
      </c>
      <c r="AK15" s="45">
        <f t="shared" si="31"/>
        <v>34.676350983993053</v>
      </c>
      <c r="AL15" s="45">
        <f t="shared" si="31"/>
        <v>35.213914298223841</v>
      </c>
      <c r="AM15" s="45">
        <f t="shared" si="31"/>
        <v>35.698612715073224</v>
      </c>
      <c r="AN15" s="45">
        <f t="shared" si="31"/>
        <v>36.135355246693194</v>
      </c>
      <c r="AO15" s="45">
        <f t="shared" si="31"/>
        <v>36.528656263876002</v>
      </c>
      <c r="AP15" s="53">
        <f t="shared" si="31"/>
        <v>36.882653439259713</v>
      </c>
      <c r="AQ15" s="3"/>
      <c r="AR15" s="60">
        <f t="shared" si="16"/>
        <v>0</v>
      </c>
      <c r="AS15" s="45">
        <f t="shared" si="16"/>
        <v>0.84920168758516179</v>
      </c>
      <c r="AT15" s="45">
        <f t="shared" si="16"/>
        <v>2.5202631011057806</v>
      </c>
      <c r="AU15" s="45">
        <f t="shared" si="16"/>
        <v>4.5943166402254585</v>
      </c>
      <c r="AV15" s="45">
        <f t="shared" si="16"/>
        <v>6.8670521146091765</v>
      </c>
      <c r="AW15" s="45">
        <f t="shared" si="16"/>
        <v>9.2130099611922187</v>
      </c>
      <c r="AX15" s="45">
        <f t="shared" si="16"/>
        <v>11.551025434128061</v>
      </c>
      <c r="AY15" s="45">
        <f t="shared" si="16"/>
        <v>13.828113808516038</v>
      </c>
      <c r="AZ15" s="45">
        <f t="shared" si="16"/>
        <v>16.010267158981193</v>
      </c>
      <c r="BA15" s="45">
        <f t="shared" si="16"/>
        <v>18.076625689445365</v>
      </c>
      <c r="BB15" s="45">
        <f t="shared" si="16"/>
        <v>20.015560306430316</v>
      </c>
      <c r="BC15" s="45">
        <f t="shared" si="16"/>
        <v>21.821942592895915</v>
      </c>
      <c r="BD15" s="45">
        <f t="shared" si="16"/>
        <v>23.495198690769719</v>
      </c>
      <c r="BE15" s="45">
        <f t="shared" si="16"/>
        <v>25.037902490573273</v>
      </c>
      <c r="BF15" s="45">
        <f t="shared" si="16"/>
        <v>26.454750603645827</v>
      </c>
      <c r="BG15" s="45">
        <f t="shared" si="16"/>
        <v>27.75181307325548</v>
      </c>
      <c r="BH15" s="45">
        <f t="shared" si="27"/>
        <v>28.935986051777498</v>
      </c>
      <c r="BI15" s="45">
        <f t="shared" si="27"/>
        <v>30.014593843620251</v>
      </c>
      <c r="BJ15" s="45">
        <f t="shared" si="27"/>
        <v>30.995102109111194</v>
      </c>
      <c r="BK15" s="45">
        <f t="shared" si="27"/>
        <v>31.884914090576437</v>
      </c>
      <c r="BL15" s="45">
        <f t="shared" si="27"/>
        <v>32.691228917719698</v>
      </c>
      <c r="BM15" s="45">
        <f t="shared" si="27"/>
        <v>33.420946284071185</v>
      </c>
      <c r="BN15" s="45">
        <f t="shared" si="27"/>
        <v>34.080605647169556</v>
      </c>
      <c r="BO15" s="45">
        <f t="shared" si="27"/>
        <v>34.676350983993053</v>
      </c>
      <c r="BP15" s="45">
        <f t="shared" si="27"/>
        <v>35.213914298223841</v>
      </c>
      <c r="BQ15" s="45">
        <f t="shared" si="27"/>
        <v>35.698612715073224</v>
      </c>
      <c r="BR15" s="45">
        <f t="shared" si="27"/>
        <v>36.135355246693194</v>
      </c>
      <c r="BS15" s="45">
        <f t="shared" si="27"/>
        <v>36.528656263876002</v>
      </c>
      <c r="BT15" s="53">
        <f t="shared" si="27"/>
        <v>36.882653439259713</v>
      </c>
      <c r="BU15" s="3"/>
      <c r="BV15" s="3"/>
      <c r="BW15" s="60" t="s">
        <v>13</v>
      </c>
      <c r="BX15" s="45"/>
      <c r="BY15" s="45">
        <f>10*(1-EXP(-0.013*L15))</f>
        <v>5.5912769355024388</v>
      </c>
      <c r="BZ15" s="45">
        <f>6*(1-EXP(-0.06*L15))</f>
        <v>5.863063851449442</v>
      </c>
      <c r="CA15" s="45">
        <f t="shared" ref="CA15:CA16" si="35">BY15+BZ15</f>
        <v>11.454340786951882</v>
      </c>
      <c r="CB15" s="45"/>
      <c r="CC15" s="45"/>
      <c r="CD15" s="45"/>
      <c r="CE15" s="45"/>
      <c r="CF15" s="45"/>
      <c r="CG15" s="45"/>
      <c r="CH15" s="3"/>
      <c r="CI15" s="60"/>
      <c r="CJ15" s="45"/>
      <c r="CK15" s="45"/>
      <c r="CL15" s="45"/>
      <c r="CM15" s="45"/>
      <c r="CN15" s="45"/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/>
      <c r="DB15" s="45"/>
      <c r="DC15" s="45"/>
      <c r="DD15" s="45"/>
      <c r="DE15" s="45"/>
      <c r="DF15" s="45"/>
      <c r="DG15" s="45"/>
      <c r="DH15" s="45"/>
      <c r="DI15" s="45"/>
      <c r="DJ15" s="45"/>
      <c r="DK15" s="45"/>
      <c r="DL15" s="45"/>
      <c r="DM15" s="45">
        <f t="shared" si="19"/>
        <v>0</v>
      </c>
      <c r="DN15" s="45">
        <f t="shared" si="7"/>
        <v>0</v>
      </c>
      <c r="DO15" s="45">
        <f t="shared" si="7"/>
        <v>0</v>
      </c>
      <c r="DP15" s="45">
        <f t="shared" si="7"/>
        <v>0</v>
      </c>
      <c r="DQ15" s="45">
        <f t="shared" si="7"/>
        <v>0</v>
      </c>
      <c r="DR15" s="45">
        <f t="shared" si="7"/>
        <v>0</v>
      </c>
      <c r="DS15" s="45">
        <f t="shared" si="7"/>
        <v>0</v>
      </c>
      <c r="DT15" s="45">
        <f t="shared" si="7"/>
        <v>0</v>
      </c>
      <c r="DU15" s="45">
        <f t="shared" si="7"/>
        <v>0</v>
      </c>
      <c r="DV15" s="45">
        <f t="shared" si="7"/>
        <v>0</v>
      </c>
      <c r="DW15" s="45">
        <f t="shared" si="7"/>
        <v>0</v>
      </c>
      <c r="DX15" s="45">
        <f t="shared" si="7"/>
        <v>0</v>
      </c>
      <c r="DY15" s="45">
        <f t="shared" si="7"/>
        <v>0</v>
      </c>
      <c r="DZ15" s="45">
        <f t="shared" si="7"/>
        <v>0</v>
      </c>
      <c r="EA15" s="45">
        <f t="shared" si="7"/>
        <v>0</v>
      </c>
      <c r="EB15" s="45">
        <f t="shared" si="7"/>
        <v>0</v>
      </c>
      <c r="EC15" s="45">
        <f t="shared" si="7"/>
        <v>0</v>
      </c>
      <c r="ED15" s="45">
        <f t="shared" si="8"/>
        <v>0</v>
      </c>
      <c r="EE15" s="45">
        <f t="shared" si="8"/>
        <v>0</v>
      </c>
      <c r="EF15" s="45">
        <f t="shared" si="8"/>
        <v>0</v>
      </c>
      <c r="EG15" s="45">
        <f t="shared" si="8"/>
        <v>0</v>
      </c>
      <c r="EH15" s="45">
        <f t="shared" si="8"/>
        <v>0</v>
      </c>
      <c r="EI15" s="45">
        <f t="shared" si="8"/>
        <v>0</v>
      </c>
      <c r="EJ15" s="45">
        <f t="shared" si="8"/>
        <v>0</v>
      </c>
      <c r="EK15" s="45">
        <f t="shared" si="8"/>
        <v>0</v>
      </c>
      <c r="EL15" s="45">
        <f t="shared" si="8"/>
        <v>0</v>
      </c>
      <c r="EM15" s="45">
        <f t="shared" si="8"/>
        <v>0</v>
      </c>
      <c r="EN15" s="45">
        <f t="shared" si="8"/>
        <v>0</v>
      </c>
      <c r="EO15" s="45">
        <f t="shared" si="8"/>
        <v>0</v>
      </c>
      <c r="EP15" s="45"/>
      <c r="EQ15" s="45">
        <f t="shared" si="20"/>
        <v>11.454340786951882</v>
      </c>
      <c r="ER15" s="45">
        <f t="shared" si="9"/>
        <v>11.454340786951882</v>
      </c>
      <c r="ES15" s="45">
        <f t="shared" si="9"/>
        <v>11.454340786951882</v>
      </c>
      <c r="ET15" s="45">
        <f t="shared" si="9"/>
        <v>11.454340786951882</v>
      </c>
      <c r="EU15" s="45">
        <f t="shared" si="9"/>
        <v>11.454340786951882</v>
      </c>
      <c r="EV15" s="45">
        <f t="shared" si="9"/>
        <v>11.454340786951882</v>
      </c>
      <c r="EW15" s="45">
        <f t="shared" si="9"/>
        <v>11.454340786951882</v>
      </c>
      <c r="EX15" s="45">
        <f t="shared" si="9"/>
        <v>11.454340786951882</v>
      </c>
      <c r="EY15" s="45">
        <f t="shared" si="9"/>
        <v>11.454340786951882</v>
      </c>
      <c r="EZ15" s="45">
        <f t="shared" si="9"/>
        <v>11.454340786951882</v>
      </c>
      <c r="FA15" s="45">
        <f t="shared" si="9"/>
        <v>11.454340786951882</v>
      </c>
      <c r="FB15" s="45">
        <f t="shared" si="9"/>
        <v>11.454340786951882</v>
      </c>
      <c r="FC15" s="45">
        <f t="shared" si="9"/>
        <v>11.454340786951882</v>
      </c>
      <c r="FD15" s="45">
        <f t="shared" si="9"/>
        <v>11.454340786951882</v>
      </c>
      <c r="FE15" s="45">
        <f t="shared" si="9"/>
        <v>11.454340786951882</v>
      </c>
      <c r="FF15" s="45">
        <f t="shared" si="9"/>
        <v>11.454340786951882</v>
      </c>
      <c r="FG15" s="45">
        <f t="shared" si="9"/>
        <v>11.454340786951882</v>
      </c>
      <c r="FH15" s="45">
        <f t="shared" si="10"/>
        <v>11.454340786951882</v>
      </c>
      <c r="FI15" s="45">
        <f t="shared" si="10"/>
        <v>11.454340786951882</v>
      </c>
      <c r="FJ15" s="45">
        <f t="shared" si="10"/>
        <v>11.454340786951882</v>
      </c>
      <c r="FK15" s="45">
        <f t="shared" si="10"/>
        <v>11.454340786951882</v>
      </c>
      <c r="FL15" s="45">
        <f t="shared" si="10"/>
        <v>11.454340786951882</v>
      </c>
      <c r="FM15" s="45">
        <f t="shared" si="10"/>
        <v>11.454340786951882</v>
      </c>
      <c r="FN15" s="45">
        <f t="shared" si="10"/>
        <v>11.454340786951882</v>
      </c>
      <c r="FO15" s="45">
        <f t="shared" si="10"/>
        <v>11.454340786951882</v>
      </c>
      <c r="FP15" s="45">
        <f t="shared" si="10"/>
        <v>11.454340786951882</v>
      </c>
      <c r="FQ15" s="45">
        <f t="shared" si="10"/>
        <v>11.454340786951882</v>
      </c>
      <c r="FR15" s="45">
        <f t="shared" si="10"/>
        <v>11.454340786951882</v>
      </c>
      <c r="FS15" s="45">
        <f t="shared" si="10"/>
        <v>11.454340786951882</v>
      </c>
      <c r="FT15" s="45"/>
      <c r="FU15" s="45">
        <f t="shared" si="32"/>
        <v>0</v>
      </c>
      <c r="FV15" s="45">
        <f t="shared" si="32"/>
        <v>2918.1136579365261</v>
      </c>
      <c r="FW15" s="45">
        <f t="shared" si="32"/>
        <v>8660.3857298537332</v>
      </c>
      <c r="FX15" s="45">
        <f t="shared" si="32"/>
        <v>15787.46054409186</v>
      </c>
      <c r="FY15" s="45">
        <f t="shared" si="33"/>
        <v>23597.266536747615</v>
      </c>
      <c r="FZ15" s="45">
        <f t="shared" si="33"/>
        <v>31658.686730723399</v>
      </c>
      <c r="GA15" s="45">
        <f t="shared" si="33"/>
        <v>39692.814528375478</v>
      </c>
      <c r="GB15" s="45">
        <f t="shared" si="33"/>
        <v>47517.57840104933</v>
      </c>
      <c r="GC15" s="45">
        <f t="shared" si="33"/>
        <v>55016.11683873435</v>
      </c>
      <c r="GD15" s="45">
        <f t="shared" si="33"/>
        <v>62116.74927752286</v>
      </c>
      <c r="GE15" s="45">
        <f t="shared" si="33"/>
        <v>68779.514637491957</v>
      </c>
      <c r="GF15" s="45">
        <f t="shared" si="33"/>
        <v>74986.790127699045</v>
      </c>
      <c r="GG15" s="45">
        <f t="shared" si="33"/>
        <v>80736.603798366603</v>
      </c>
      <c r="GH15" s="45">
        <f t="shared" si="33"/>
        <v>86037.80031524926</v>
      </c>
      <c r="GI15" s="45">
        <f t="shared" si="33"/>
        <v>90906.518654394094</v>
      </c>
      <c r="GJ15" s="45">
        <f t="shared" si="33"/>
        <v>95363.6173190564</v>
      </c>
      <c r="GK15" s="45">
        <f t="shared" si="33"/>
        <v>99432.793573063711</v>
      </c>
      <c r="GL15" s="45">
        <f t="shared" si="33"/>
        <v>103139.21594003229</v>
      </c>
      <c r="GM15" s="45">
        <f t="shared" si="33"/>
        <v>106508.53868523918</v>
      </c>
      <c r="GN15" s="45">
        <f t="shared" si="33"/>
        <v>109566.20158684393</v>
      </c>
      <c r="GO15" s="45">
        <f t="shared" si="34"/>
        <v>112336.94303034527</v>
      </c>
      <c r="GP15" s="45">
        <f t="shared" si="34"/>
        <v>114844.47244804935</v>
      </c>
      <c r="GQ15" s="45">
        <f t="shared" si="34"/>
        <v>117111.26139251905</v>
      </c>
      <c r="GR15" s="45">
        <f t="shared" si="34"/>
        <v>119158.42242558319</v>
      </c>
      <c r="GS15" s="45">
        <f t="shared" si="29"/>
        <v>121005.65244431201</v>
      </c>
      <c r="GT15" s="45">
        <f t="shared" si="29"/>
        <v>122671.22269795868</v>
      </c>
      <c r="GU15" s="45">
        <f t="shared" si="29"/>
        <v>124172.00203595805</v>
      </c>
      <c r="GV15" s="45">
        <f t="shared" si="29"/>
        <v>125523.50320075806</v>
      </c>
      <c r="GW15" s="45">
        <f t="shared" si="29"/>
        <v>126739.94448609708</v>
      </c>
    </row>
    <row r="16" spans="1:271" x14ac:dyDescent="0.25">
      <c r="A16" s="24">
        <v>12</v>
      </c>
      <c r="B16" s="22">
        <f t="shared" si="14"/>
        <v>55</v>
      </c>
      <c r="C16" s="3"/>
      <c r="D16" s="45" t="s">
        <v>14</v>
      </c>
      <c r="E16" s="45">
        <v>55</v>
      </c>
      <c r="F16" s="45">
        <v>8.2900000000000001E-2</v>
      </c>
      <c r="G16" s="45">
        <v>3.2</v>
      </c>
      <c r="H16" s="45"/>
      <c r="I16" s="45"/>
      <c r="J16" s="45">
        <v>0.75</v>
      </c>
      <c r="K16" s="45">
        <v>31</v>
      </c>
      <c r="L16" s="45">
        <f>IF('Graph-Settings'!$I$6='Graph-Settings'!$C$46, K16, 'Graph-Settings'!$I$6)</f>
        <v>31</v>
      </c>
      <c r="M16" s="45">
        <f t="shared" si="15"/>
        <v>1</v>
      </c>
      <c r="N16" s="45">
        <f t="shared" si="30"/>
        <v>0</v>
      </c>
      <c r="O16" s="45">
        <f t="shared" si="30"/>
        <v>0.25799986770156341</v>
      </c>
      <c r="P16" s="45">
        <f t="shared" si="30"/>
        <v>1.7312178753020611</v>
      </c>
      <c r="Q16" s="45">
        <f t="shared" si="30"/>
        <v>4.6796166798790217</v>
      </c>
      <c r="R16" s="45">
        <f t="shared" si="30"/>
        <v>8.7752371628757473</v>
      </c>
      <c r="S16" s="45">
        <f t="shared" si="30"/>
        <v>13.533871895848014</v>
      </c>
      <c r="T16" s="45">
        <f t="shared" si="30"/>
        <v>18.516979455587446</v>
      </c>
      <c r="U16" s="45">
        <f t="shared" si="30"/>
        <v>23.398012368945853</v>
      </c>
      <c r="V16" s="45">
        <f t="shared" si="30"/>
        <v>27.965520287049991</v>
      </c>
      <c r="W16" s="45">
        <f t="shared" si="30"/>
        <v>32.102475155858876</v>
      </c>
      <c r="X16" s="45">
        <f t="shared" si="30"/>
        <v>35.760603551060164</v>
      </c>
      <c r="Y16" s="45">
        <f t="shared" si="30"/>
        <v>38.937446559502412</v>
      </c>
      <c r="Z16" s="45">
        <f t="shared" si="30"/>
        <v>41.658484556289977</v>
      </c>
      <c r="AA16" s="45">
        <f t="shared" si="30"/>
        <v>43.964312347032511</v>
      </c>
      <c r="AB16" s="45">
        <f t="shared" si="30"/>
        <v>45.902000451221603</v>
      </c>
      <c r="AC16" s="45">
        <f t="shared" si="30"/>
        <v>47.519614434850602</v>
      </c>
      <c r="AD16" s="45">
        <f t="shared" si="31"/>
        <v>48.862975297082386</v>
      </c>
      <c r="AE16" s="45">
        <f t="shared" si="31"/>
        <v>49.973936157600335</v>
      </c>
      <c r="AF16" s="45">
        <f t="shared" si="31"/>
        <v>50.88964069448874</v>
      </c>
      <c r="AG16" s="45">
        <f t="shared" si="31"/>
        <v>51.642387277262181</v>
      </c>
      <c r="AH16" s="45">
        <f t="shared" si="31"/>
        <v>52.259843943563773</v>
      </c>
      <c r="AI16" s="45">
        <f t="shared" si="31"/>
        <v>52.765447271151373</v>
      </c>
      <c r="AJ16" s="45">
        <f t="shared" si="31"/>
        <v>53.178879596371978</v>
      </c>
      <c r="AK16" s="45">
        <f t="shared" si="31"/>
        <v>53.516560648268424</v>
      </c>
      <c r="AL16" s="45">
        <f t="shared" si="31"/>
        <v>53.792117125801582</v>
      </c>
      <c r="AM16" s="45">
        <f t="shared" si="31"/>
        <v>54.016811373150468</v>
      </c>
      <c r="AN16" s="45">
        <f t="shared" si="31"/>
        <v>54.199921275875468</v>
      </c>
      <c r="AO16" s="45">
        <f t="shared" si="31"/>
        <v>54.349070054983699</v>
      </c>
      <c r="AP16" s="53">
        <f t="shared" si="31"/>
        <v>54.470508327980063</v>
      </c>
      <c r="AQ16" s="3"/>
      <c r="AR16" s="60">
        <f t="shared" si="16"/>
        <v>0</v>
      </c>
      <c r="AS16" s="45">
        <f t="shared" si="16"/>
        <v>0.25799986770156341</v>
      </c>
      <c r="AT16" s="45">
        <f t="shared" si="16"/>
        <v>1.7312178753020611</v>
      </c>
      <c r="AU16" s="45">
        <f t="shared" si="16"/>
        <v>4.6796166798790217</v>
      </c>
      <c r="AV16" s="45">
        <f t="shared" si="16"/>
        <v>8.7752371628757473</v>
      </c>
      <c r="AW16" s="45">
        <f t="shared" si="16"/>
        <v>13.533871895848014</v>
      </c>
      <c r="AX16" s="45">
        <f t="shared" si="16"/>
        <v>18.516979455587446</v>
      </c>
      <c r="AY16" s="45">
        <f t="shared" si="16"/>
        <v>23.398012368945853</v>
      </c>
      <c r="AZ16" s="45">
        <f t="shared" si="16"/>
        <v>27.965520287049991</v>
      </c>
      <c r="BA16" s="45">
        <f t="shared" si="16"/>
        <v>32.102475155858876</v>
      </c>
      <c r="BB16" s="45">
        <f t="shared" si="16"/>
        <v>35.760603551060164</v>
      </c>
      <c r="BC16" s="45">
        <f t="shared" si="16"/>
        <v>38.937446559502412</v>
      </c>
      <c r="BD16" s="45">
        <f t="shared" si="16"/>
        <v>41.658484556289977</v>
      </c>
      <c r="BE16" s="45">
        <f t="shared" si="16"/>
        <v>43.964312347032511</v>
      </c>
      <c r="BF16" s="45">
        <f t="shared" si="16"/>
        <v>45.902000451221603</v>
      </c>
      <c r="BG16" s="45">
        <f t="shared" si="16"/>
        <v>47.519614434850602</v>
      </c>
      <c r="BH16" s="45">
        <f t="shared" si="27"/>
        <v>48.862975297082386</v>
      </c>
      <c r="BI16" s="45">
        <f t="shared" si="27"/>
        <v>49.973936157600335</v>
      </c>
      <c r="BJ16" s="45">
        <f t="shared" si="27"/>
        <v>50.88964069448874</v>
      </c>
      <c r="BK16" s="45">
        <f t="shared" si="27"/>
        <v>51.642387277262181</v>
      </c>
      <c r="BL16" s="45">
        <f t="shared" si="27"/>
        <v>52.259843943563773</v>
      </c>
      <c r="BM16" s="45">
        <f t="shared" si="27"/>
        <v>52.765447271151373</v>
      </c>
      <c r="BN16" s="45">
        <f t="shared" si="27"/>
        <v>53.178879596371978</v>
      </c>
      <c r="BO16" s="45">
        <f t="shared" si="27"/>
        <v>53.516560648268424</v>
      </c>
      <c r="BP16" s="45">
        <f t="shared" si="27"/>
        <v>53.792117125801582</v>
      </c>
      <c r="BQ16" s="45">
        <f t="shared" si="27"/>
        <v>54.016811373150468</v>
      </c>
      <c r="BR16" s="45">
        <f t="shared" si="27"/>
        <v>54.199921275875468</v>
      </c>
      <c r="BS16" s="45">
        <f t="shared" si="27"/>
        <v>54.349070054983699</v>
      </c>
      <c r="BT16" s="53">
        <f t="shared" si="27"/>
        <v>54.470508327980063</v>
      </c>
      <c r="BU16" s="3"/>
      <c r="BV16" s="3"/>
      <c r="BW16" s="60" t="s">
        <v>14</v>
      </c>
      <c r="BX16" s="45"/>
      <c r="BY16" s="45">
        <f>12*(1-EXP(-0.0166*L16))</f>
        <v>4.8271242880499239</v>
      </c>
      <c r="BZ16" s="45">
        <f>20*(1-EXP(-0.021*L16))</f>
        <v>9.5695201615968486</v>
      </c>
      <c r="CA16" s="45">
        <f t="shared" si="35"/>
        <v>14.396644449646772</v>
      </c>
      <c r="CB16" s="45"/>
      <c r="CC16" s="45"/>
      <c r="CD16" s="45"/>
      <c r="CE16" s="45"/>
      <c r="CF16" s="45"/>
      <c r="CG16" s="45"/>
      <c r="CH16" s="3"/>
      <c r="CI16" s="60"/>
      <c r="CJ16" s="45"/>
      <c r="CK16" s="45"/>
      <c r="CL16" s="45"/>
      <c r="CM16" s="45"/>
      <c r="CN16" s="45"/>
      <c r="CO16" s="45"/>
      <c r="CP16" s="45"/>
      <c r="CQ16" s="45"/>
      <c r="CR16" s="45"/>
      <c r="CS16" s="45"/>
      <c r="CT16" s="45"/>
      <c r="CU16" s="45"/>
      <c r="CV16" s="45"/>
      <c r="CW16" s="45"/>
      <c r="CX16" s="45"/>
      <c r="CY16" s="45"/>
      <c r="CZ16" s="45"/>
      <c r="DA16" s="45"/>
      <c r="DB16" s="45"/>
      <c r="DC16" s="45"/>
      <c r="DD16" s="45"/>
      <c r="DE16" s="45"/>
      <c r="DF16" s="45"/>
      <c r="DG16" s="45"/>
      <c r="DH16" s="45"/>
      <c r="DI16" s="45"/>
      <c r="DJ16" s="45"/>
      <c r="DK16" s="45"/>
      <c r="DL16" s="45"/>
      <c r="DM16" s="45">
        <f t="shared" si="19"/>
        <v>0</v>
      </c>
      <c r="DN16" s="45">
        <f t="shared" si="7"/>
        <v>0</v>
      </c>
      <c r="DO16" s="45">
        <f t="shared" si="7"/>
        <v>0</v>
      </c>
      <c r="DP16" s="45">
        <f t="shared" si="7"/>
        <v>0</v>
      </c>
      <c r="DQ16" s="45">
        <f t="shared" si="7"/>
        <v>0</v>
      </c>
      <c r="DR16" s="45">
        <f t="shared" si="7"/>
        <v>0</v>
      </c>
      <c r="DS16" s="45">
        <f t="shared" si="7"/>
        <v>0</v>
      </c>
      <c r="DT16" s="45">
        <f t="shared" si="7"/>
        <v>0</v>
      </c>
      <c r="DU16" s="45">
        <f t="shared" si="7"/>
        <v>0</v>
      </c>
      <c r="DV16" s="45">
        <f t="shared" si="7"/>
        <v>0</v>
      </c>
      <c r="DW16" s="45">
        <f t="shared" si="7"/>
        <v>0</v>
      </c>
      <c r="DX16" s="45">
        <f t="shared" si="7"/>
        <v>0</v>
      </c>
      <c r="DY16" s="45">
        <f t="shared" si="7"/>
        <v>0</v>
      </c>
      <c r="DZ16" s="45">
        <f t="shared" si="7"/>
        <v>0</v>
      </c>
      <c r="EA16" s="45">
        <f t="shared" si="7"/>
        <v>0</v>
      </c>
      <c r="EB16" s="45">
        <f t="shared" si="7"/>
        <v>0</v>
      </c>
      <c r="EC16" s="45">
        <f t="shared" si="7"/>
        <v>0</v>
      </c>
      <c r="ED16" s="45">
        <f t="shared" si="8"/>
        <v>0</v>
      </c>
      <c r="EE16" s="45">
        <f t="shared" si="8"/>
        <v>0</v>
      </c>
      <c r="EF16" s="45">
        <f t="shared" si="8"/>
        <v>0</v>
      </c>
      <c r="EG16" s="45">
        <f t="shared" si="8"/>
        <v>0</v>
      </c>
      <c r="EH16" s="45">
        <f t="shared" si="8"/>
        <v>0</v>
      </c>
      <c r="EI16" s="45">
        <f t="shared" si="8"/>
        <v>0</v>
      </c>
      <c r="EJ16" s="45">
        <f t="shared" si="8"/>
        <v>0</v>
      </c>
      <c r="EK16" s="45">
        <f t="shared" si="8"/>
        <v>0</v>
      </c>
      <c r="EL16" s="45">
        <f t="shared" si="8"/>
        <v>0</v>
      </c>
      <c r="EM16" s="45">
        <f t="shared" si="8"/>
        <v>0</v>
      </c>
      <c r="EN16" s="45">
        <f t="shared" si="8"/>
        <v>0</v>
      </c>
      <c r="EO16" s="45">
        <f t="shared" si="8"/>
        <v>0</v>
      </c>
      <c r="EP16" s="45"/>
      <c r="EQ16" s="45">
        <f t="shared" si="20"/>
        <v>14.396644449646772</v>
      </c>
      <c r="ER16" s="45">
        <f t="shared" si="9"/>
        <v>14.396644449646772</v>
      </c>
      <c r="ES16" s="45">
        <f t="shared" si="9"/>
        <v>14.396644449646772</v>
      </c>
      <c r="ET16" s="45">
        <f t="shared" si="9"/>
        <v>14.396644449646772</v>
      </c>
      <c r="EU16" s="45">
        <f t="shared" si="9"/>
        <v>14.396644449646772</v>
      </c>
      <c r="EV16" s="45">
        <f t="shared" si="9"/>
        <v>14.396644449646772</v>
      </c>
      <c r="EW16" s="45">
        <f t="shared" si="9"/>
        <v>14.396644449646772</v>
      </c>
      <c r="EX16" s="45">
        <f t="shared" si="9"/>
        <v>14.396644449646772</v>
      </c>
      <c r="EY16" s="45">
        <f t="shared" si="9"/>
        <v>14.396644449646772</v>
      </c>
      <c r="EZ16" s="45">
        <f t="shared" si="9"/>
        <v>14.396644449646772</v>
      </c>
      <c r="FA16" s="45">
        <f t="shared" si="9"/>
        <v>14.396644449646772</v>
      </c>
      <c r="FB16" s="45">
        <f t="shared" si="9"/>
        <v>14.396644449646772</v>
      </c>
      <c r="FC16" s="45">
        <f t="shared" si="9"/>
        <v>14.396644449646772</v>
      </c>
      <c r="FD16" s="45">
        <f t="shared" si="9"/>
        <v>14.396644449646772</v>
      </c>
      <c r="FE16" s="45">
        <f t="shared" si="9"/>
        <v>14.396644449646772</v>
      </c>
      <c r="FF16" s="45">
        <f t="shared" si="9"/>
        <v>14.396644449646772</v>
      </c>
      <c r="FG16" s="45">
        <f t="shared" si="9"/>
        <v>14.396644449646772</v>
      </c>
      <c r="FH16" s="45">
        <f t="shared" si="10"/>
        <v>14.396644449646772</v>
      </c>
      <c r="FI16" s="45">
        <f t="shared" si="10"/>
        <v>14.396644449646772</v>
      </c>
      <c r="FJ16" s="45">
        <f t="shared" si="10"/>
        <v>14.396644449646772</v>
      </c>
      <c r="FK16" s="45">
        <f t="shared" si="10"/>
        <v>14.396644449646772</v>
      </c>
      <c r="FL16" s="45">
        <f t="shared" si="10"/>
        <v>14.396644449646772</v>
      </c>
      <c r="FM16" s="45">
        <f t="shared" si="10"/>
        <v>14.396644449646772</v>
      </c>
      <c r="FN16" s="45">
        <f t="shared" si="10"/>
        <v>14.396644449646772</v>
      </c>
      <c r="FO16" s="45">
        <f t="shared" si="10"/>
        <v>14.396644449646772</v>
      </c>
      <c r="FP16" s="45">
        <f t="shared" si="10"/>
        <v>14.396644449646772</v>
      </c>
      <c r="FQ16" s="45">
        <f t="shared" si="10"/>
        <v>14.396644449646772</v>
      </c>
      <c r="FR16" s="45">
        <f t="shared" si="10"/>
        <v>14.396644449646772</v>
      </c>
      <c r="FS16" s="45">
        <f t="shared" si="10"/>
        <v>14.396644449646772</v>
      </c>
      <c r="FT16" s="45"/>
      <c r="FU16" s="45">
        <f t="shared" si="32"/>
        <v>0</v>
      </c>
      <c r="FV16" s="45">
        <f t="shared" si="32"/>
        <v>1114.2997090065942</v>
      </c>
      <c r="FW16" s="45">
        <f t="shared" si="32"/>
        <v>7477.118464679008</v>
      </c>
      <c r="FX16" s="45">
        <f t="shared" si="32"/>
        <v>20211.233250256431</v>
      </c>
      <c r="FY16" s="45">
        <f t="shared" si="33"/>
        <v>37900.19081857476</v>
      </c>
      <c r="FZ16" s="45">
        <f t="shared" si="33"/>
        <v>58452.702513477219</v>
      </c>
      <c r="GA16" s="45">
        <f t="shared" si="33"/>
        <v>79974.710851051888</v>
      </c>
      <c r="GB16" s="45">
        <f t="shared" si="33"/>
        <v>101055.85947124525</v>
      </c>
      <c r="GC16" s="45">
        <f t="shared" si="33"/>
        <v>120782.89572661273</v>
      </c>
      <c r="GD16" s="45">
        <f t="shared" si="33"/>
        <v>138650.37623175571</v>
      </c>
      <c r="GE16" s="45">
        <f t="shared" si="33"/>
        <v>154449.80838881669</v>
      </c>
      <c r="GF16" s="45">
        <f t="shared" si="33"/>
        <v>168170.57216828346</v>
      </c>
      <c r="GG16" s="45">
        <f t="shared" si="33"/>
        <v>179922.71714040235</v>
      </c>
      <c r="GH16" s="45">
        <f t="shared" si="33"/>
        <v>189881.57200003279</v>
      </c>
      <c r="GI16" s="45">
        <f t="shared" si="33"/>
        <v>198250.43400712893</v>
      </c>
      <c r="GJ16" s="45">
        <f t="shared" si="33"/>
        <v>205236.89802085396</v>
      </c>
      <c r="GK16" s="45">
        <f t="shared" si="33"/>
        <v>211038.86463119052</v>
      </c>
      <c r="GL16" s="45">
        <f t="shared" si="33"/>
        <v>215837.09718309567</v>
      </c>
      <c r="GM16" s="45">
        <f t="shared" si="33"/>
        <v>219792.01897464893</v>
      </c>
      <c r="GN16" s="45">
        <f t="shared" si="33"/>
        <v>223043.12644851167</v>
      </c>
      <c r="GO16" s="45">
        <f t="shared" si="34"/>
        <v>225709.91767485414</v>
      </c>
      <c r="GP16" s="45">
        <f t="shared" si="34"/>
        <v>227893.61507680523</v>
      </c>
      <c r="GQ16" s="45">
        <f t="shared" si="34"/>
        <v>229679.22653386276</v>
      </c>
      <c r="GR16" s="45">
        <f t="shared" si="34"/>
        <v>231137.66874632353</v>
      </c>
      <c r="GS16" s="45">
        <f t="shared" si="29"/>
        <v>232327.79533617612</v>
      </c>
      <c r="GT16" s="45">
        <f t="shared" si="29"/>
        <v>233298.24829286497</v>
      </c>
      <c r="GU16" s="45">
        <f t="shared" si="29"/>
        <v>234089.09874228734</v>
      </c>
      <c r="GV16" s="45">
        <f t="shared" si="29"/>
        <v>234733.27132516337</v>
      </c>
      <c r="GW16" s="45">
        <f t="shared" si="29"/>
        <v>235257.76241683573</v>
      </c>
    </row>
    <row r="17" spans="1:205" x14ac:dyDescent="0.25">
      <c r="A17" s="24">
        <v>13</v>
      </c>
      <c r="B17" s="22">
        <f t="shared" si="14"/>
        <v>60</v>
      </c>
      <c r="C17" s="3"/>
      <c r="D17" s="46" t="s">
        <v>21</v>
      </c>
      <c r="E17" s="46">
        <v>190</v>
      </c>
      <c r="F17" s="46">
        <v>3.1E-2</v>
      </c>
      <c r="G17" s="46">
        <v>1.4</v>
      </c>
      <c r="H17" s="46">
        <f t="shared" ref="H17:H22" si="36">$C$6</f>
        <v>55</v>
      </c>
      <c r="I17" s="46">
        <f>IF(H17&lt;58.8, 0.005*(EXP(0.061*H17)-1), 0.176+0.02*(H17-58.8))</f>
        <v>0.13822802095353307</v>
      </c>
      <c r="J17" s="46"/>
      <c r="K17" s="46"/>
      <c r="L17" s="46"/>
      <c r="M17" s="46"/>
      <c r="N17" s="46">
        <f t="shared" ref="N17:AC18" si="37">$I17*($E17*(1-EXP(-$F17*N$4))^$G17)</f>
        <v>0</v>
      </c>
      <c r="O17" s="46">
        <f t="shared" si="37"/>
        <v>0.69336793349135128</v>
      </c>
      <c r="P17" s="46">
        <f t="shared" si="37"/>
        <v>1.7350086369681506</v>
      </c>
      <c r="Q17" s="46">
        <f t="shared" si="37"/>
        <v>2.904218185748551</v>
      </c>
      <c r="R17" s="46">
        <f t="shared" si="37"/>
        <v>4.1252169701358152</v>
      </c>
      <c r="S17" s="46">
        <f t="shared" si="37"/>
        <v>5.357065900447334</v>
      </c>
      <c r="T17" s="46">
        <f t="shared" si="37"/>
        <v>6.574896872556498</v>
      </c>
      <c r="U17" s="46">
        <f t="shared" si="37"/>
        <v>7.7628949455590348</v>
      </c>
      <c r="V17" s="46">
        <f t="shared" si="37"/>
        <v>8.9109001047550009</v>
      </c>
      <c r="W17" s="46">
        <f t="shared" si="37"/>
        <v>10.0125061236841</v>
      </c>
      <c r="X17" s="46">
        <f t="shared" si="37"/>
        <v>11.063894267307207</v>
      </c>
      <c r="Y17" s="46">
        <f t="shared" si="37"/>
        <v>12.063071307505894</v>
      </c>
      <c r="Z17" s="46">
        <f t="shared" si="37"/>
        <v>13.009348921083696</v>
      </c>
      <c r="AA17" s="46">
        <f t="shared" si="37"/>
        <v>13.902976249274953</v>
      </c>
      <c r="AB17" s="46">
        <f t="shared" si="37"/>
        <v>14.744874286244633</v>
      </c>
      <c r="AC17" s="46">
        <f t="shared" si="37"/>
        <v>15.536440481829542</v>
      </c>
      <c r="AD17" s="46">
        <f t="shared" ref="AD17:AP18" si="38">$I17*($E17*(1-EXP(-$F17*AD$4))^$G17)</f>
        <v>16.279403174830019</v>
      </c>
      <c r="AE17" s="46">
        <f t="shared" si="38"/>
        <v>16.975712212417417</v>
      </c>
      <c r="AF17" s="46">
        <f t="shared" si="38"/>
        <v>17.627456334793063</v>
      </c>
      <c r="AG17" s="46">
        <f t="shared" si="38"/>
        <v>18.236800650213972</v>
      </c>
      <c r="AH17" s="46">
        <f t="shared" si="38"/>
        <v>18.805939367634007</v>
      </c>
      <c r="AI17" s="46">
        <f t="shared" si="38"/>
        <v>19.337060223716836</v>
      </c>
      <c r="AJ17" s="46">
        <f t="shared" si="38"/>
        <v>19.832317936437466</v>
      </c>
      <c r="AK17" s="46">
        <f t="shared" si="38"/>
        <v>20.293814661972906</v>
      </c>
      <c r="AL17" s="46">
        <f t="shared" si="38"/>
        <v>20.723585903631466</v>
      </c>
      <c r="AM17" s="46">
        <f t="shared" si="38"/>
        <v>21.123590672636642</v>
      </c>
      <c r="AN17" s="46">
        <f t="shared" si="38"/>
        <v>21.495704965166489</v>
      </c>
      <c r="AO17" s="46">
        <f t="shared" si="38"/>
        <v>21.841717821781671</v>
      </c>
      <c r="AP17" s="17">
        <f t="shared" si="38"/>
        <v>22.163329390744078</v>
      </c>
      <c r="AQ17" s="3"/>
      <c r="AR17" s="61">
        <f t="shared" ref="AR17:BG18" si="39">$I17*($E17*(1-EXP(-$F17*AR$4))^$G17)</f>
        <v>0</v>
      </c>
      <c r="AS17" s="46">
        <f t="shared" si="39"/>
        <v>0.69336793349135128</v>
      </c>
      <c r="AT17" s="46">
        <f t="shared" si="39"/>
        <v>1.7350086369681506</v>
      </c>
      <c r="AU17" s="46">
        <f t="shared" si="39"/>
        <v>2.904218185748551</v>
      </c>
      <c r="AV17" s="46">
        <f t="shared" si="39"/>
        <v>4.1252169701358152</v>
      </c>
      <c r="AW17" s="46">
        <f t="shared" si="39"/>
        <v>5.357065900447334</v>
      </c>
      <c r="AX17" s="46">
        <f t="shared" si="39"/>
        <v>6.574896872556498</v>
      </c>
      <c r="AY17" s="46">
        <f t="shared" si="39"/>
        <v>7.7628949455590348</v>
      </c>
      <c r="AZ17" s="46">
        <f t="shared" si="39"/>
        <v>8.9109001047550009</v>
      </c>
      <c r="BA17" s="46">
        <f t="shared" si="39"/>
        <v>10.0125061236841</v>
      </c>
      <c r="BB17" s="46">
        <f t="shared" si="39"/>
        <v>11.063894267307207</v>
      </c>
      <c r="BC17" s="46">
        <f t="shared" si="39"/>
        <v>12.063071307505894</v>
      </c>
      <c r="BD17" s="46">
        <f t="shared" si="39"/>
        <v>13.009348921083696</v>
      </c>
      <c r="BE17" s="46">
        <f t="shared" si="39"/>
        <v>13.902976249274953</v>
      </c>
      <c r="BF17" s="46">
        <f t="shared" si="39"/>
        <v>14.744874286244633</v>
      </c>
      <c r="BG17" s="46">
        <f t="shared" si="39"/>
        <v>15.536440481829542</v>
      </c>
      <c r="BH17" s="46">
        <f t="shared" ref="BH17:BT18" si="40">$I17*($E17*(1-EXP(-$F17*BH$4))^$G17)</f>
        <v>16.279403174830019</v>
      </c>
      <c r="BI17" s="46">
        <f t="shared" si="40"/>
        <v>16.975712212417417</v>
      </c>
      <c r="BJ17" s="46">
        <f t="shared" si="40"/>
        <v>17.627456334793063</v>
      </c>
      <c r="BK17" s="46">
        <f t="shared" si="40"/>
        <v>18.236800650213972</v>
      </c>
      <c r="BL17" s="46">
        <f t="shared" si="40"/>
        <v>18.805939367634007</v>
      </c>
      <c r="BM17" s="46">
        <f t="shared" si="40"/>
        <v>19.337060223716836</v>
      </c>
      <c r="BN17" s="46">
        <f t="shared" si="40"/>
        <v>19.832317936437466</v>
      </c>
      <c r="BO17" s="46">
        <f t="shared" si="40"/>
        <v>20.293814661972906</v>
      </c>
      <c r="BP17" s="46">
        <f t="shared" si="40"/>
        <v>20.723585903631466</v>
      </c>
      <c r="BQ17" s="46">
        <f t="shared" si="40"/>
        <v>21.123590672636642</v>
      </c>
      <c r="BR17" s="46">
        <f t="shared" si="40"/>
        <v>21.495704965166489</v>
      </c>
      <c r="BS17" s="46">
        <f t="shared" si="40"/>
        <v>21.841717821781671</v>
      </c>
      <c r="BT17" s="17">
        <f t="shared" si="40"/>
        <v>22.163329390744078</v>
      </c>
      <c r="BU17" s="3"/>
      <c r="BV17" s="3"/>
      <c r="BW17" s="61" t="s">
        <v>21</v>
      </c>
      <c r="BX17" s="46"/>
      <c r="BY17" s="46"/>
      <c r="BZ17" s="46"/>
      <c r="CA17" s="46">
        <f>CE1/10</f>
        <v>0.35</v>
      </c>
      <c r="CB17" s="46"/>
      <c r="CC17" s="46"/>
      <c r="CD17" s="46"/>
      <c r="CE17" s="46"/>
      <c r="CF17" s="46"/>
      <c r="CG17" s="46"/>
      <c r="CH17" s="3"/>
      <c r="CI17" s="61"/>
      <c r="CJ17" s="46"/>
      <c r="CK17" s="46"/>
      <c r="CL17" s="46"/>
      <c r="CM17" s="46"/>
      <c r="CN17" s="46"/>
      <c r="CO17" s="46"/>
      <c r="CP17" s="46"/>
      <c r="CQ17" s="46"/>
      <c r="CR17" s="46"/>
      <c r="CS17" s="46"/>
      <c r="CT17" s="46"/>
      <c r="CU17" s="46"/>
      <c r="CV17" s="46"/>
      <c r="CW17" s="46"/>
      <c r="CX17" s="46"/>
      <c r="CY17" s="46"/>
      <c r="CZ17" s="46"/>
      <c r="DA17" s="46"/>
      <c r="DB17" s="46"/>
      <c r="DC17" s="46"/>
      <c r="DD17" s="46"/>
      <c r="DE17" s="46"/>
      <c r="DF17" s="46"/>
      <c r="DG17" s="46"/>
      <c r="DH17" s="46"/>
      <c r="DI17" s="46"/>
      <c r="DJ17" s="46"/>
      <c r="DK17" s="46"/>
      <c r="DL17" s="46"/>
      <c r="DM17" s="46">
        <f t="shared" si="19"/>
        <v>0</v>
      </c>
      <c r="DN17" s="46">
        <f t="shared" si="7"/>
        <v>0</v>
      </c>
      <c r="DO17" s="46">
        <f t="shared" si="7"/>
        <v>0</v>
      </c>
      <c r="DP17" s="46">
        <f t="shared" si="7"/>
        <v>0</v>
      </c>
      <c r="DQ17" s="46">
        <f t="shared" si="7"/>
        <v>0</v>
      </c>
      <c r="DR17" s="46">
        <f t="shared" si="7"/>
        <v>0</v>
      </c>
      <c r="DS17" s="46">
        <f t="shared" si="7"/>
        <v>0</v>
      </c>
      <c r="DT17" s="46">
        <f t="shared" si="7"/>
        <v>0</v>
      </c>
      <c r="DU17" s="46">
        <f t="shared" si="7"/>
        <v>0</v>
      </c>
      <c r="DV17" s="46">
        <f t="shared" si="7"/>
        <v>0</v>
      </c>
      <c r="DW17" s="46">
        <f t="shared" si="7"/>
        <v>0</v>
      </c>
      <c r="DX17" s="46">
        <f t="shared" si="7"/>
        <v>0</v>
      </c>
      <c r="DY17" s="46">
        <f t="shared" si="7"/>
        <v>0</v>
      </c>
      <c r="DZ17" s="46">
        <f t="shared" si="7"/>
        <v>0</v>
      </c>
      <c r="EA17" s="46">
        <f t="shared" si="7"/>
        <v>0</v>
      </c>
      <c r="EB17" s="46">
        <f t="shared" si="7"/>
        <v>0</v>
      </c>
      <c r="EC17" s="46">
        <f t="shared" si="7"/>
        <v>0</v>
      </c>
      <c r="ED17" s="46">
        <f t="shared" si="8"/>
        <v>0</v>
      </c>
      <c r="EE17" s="46">
        <f t="shared" si="8"/>
        <v>0</v>
      </c>
      <c r="EF17" s="46">
        <f t="shared" si="8"/>
        <v>0</v>
      </c>
      <c r="EG17" s="46">
        <f t="shared" si="8"/>
        <v>0</v>
      </c>
      <c r="EH17" s="46">
        <f t="shared" si="8"/>
        <v>0</v>
      </c>
      <c r="EI17" s="46">
        <f t="shared" si="8"/>
        <v>0</v>
      </c>
      <c r="EJ17" s="46">
        <f t="shared" si="8"/>
        <v>0</v>
      </c>
      <c r="EK17" s="46">
        <f t="shared" si="8"/>
        <v>0</v>
      </c>
      <c r="EL17" s="46">
        <f t="shared" si="8"/>
        <v>0</v>
      </c>
      <c r="EM17" s="46">
        <f t="shared" si="8"/>
        <v>0</v>
      </c>
      <c r="EN17" s="46">
        <f t="shared" si="8"/>
        <v>0</v>
      </c>
      <c r="EO17" s="46">
        <f t="shared" si="8"/>
        <v>0</v>
      </c>
      <c r="EP17" s="46"/>
      <c r="EQ17" s="46">
        <f t="shared" si="20"/>
        <v>0.35</v>
      </c>
      <c r="ER17" s="46">
        <f t="shared" si="9"/>
        <v>0.35</v>
      </c>
      <c r="ES17" s="46">
        <f t="shared" si="9"/>
        <v>0.35</v>
      </c>
      <c r="ET17" s="46">
        <f t="shared" si="9"/>
        <v>0.35</v>
      </c>
      <c r="EU17" s="46">
        <f t="shared" si="9"/>
        <v>0.35</v>
      </c>
      <c r="EV17" s="46">
        <f t="shared" si="9"/>
        <v>0.35</v>
      </c>
      <c r="EW17" s="46">
        <f t="shared" si="9"/>
        <v>0.35</v>
      </c>
      <c r="EX17" s="46">
        <f t="shared" si="9"/>
        <v>0.35</v>
      </c>
      <c r="EY17" s="46">
        <f t="shared" si="9"/>
        <v>0.35</v>
      </c>
      <c r="EZ17" s="46">
        <f t="shared" si="9"/>
        <v>0.35</v>
      </c>
      <c r="FA17" s="46">
        <f t="shared" si="9"/>
        <v>0.35</v>
      </c>
      <c r="FB17" s="46">
        <f t="shared" si="9"/>
        <v>0.35</v>
      </c>
      <c r="FC17" s="46">
        <f t="shared" si="9"/>
        <v>0.35</v>
      </c>
      <c r="FD17" s="46">
        <f t="shared" si="9"/>
        <v>0.35</v>
      </c>
      <c r="FE17" s="46">
        <f t="shared" si="9"/>
        <v>0.35</v>
      </c>
      <c r="FF17" s="46">
        <f t="shared" si="9"/>
        <v>0.35</v>
      </c>
      <c r="FG17" s="46">
        <f t="shared" si="9"/>
        <v>0.35</v>
      </c>
      <c r="FH17" s="46">
        <f t="shared" si="10"/>
        <v>0.35</v>
      </c>
      <c r="FI17" s="46">
        <f t="shared" si="10"/>
        <v>0.35</v>
      </c>
      <c r="FJ17" s="46">
        <f t="shared" si="10"/>
        <v>0.35</v>
      </c>
      <c r="FK17" s="46">
        <f t="shared" si="10"/>
        <v>0.35</v>
      </c>
      <c r="FL17" s="46">
        <f t="shared" si="10"/>
        <v>0.35</v>
      </c>
      <c r="FM17" s="46">
        <f t="shared" si="10"/>
        <v>0.35</v>
      </c>
      <c r="FN17" s="46">
        <f t="shared" si="10"/>
        <v>0.35</v>
      </c>
      <c r="FO17" s="46">
        <f t="shared" si="10"/>
        <v>0.35</v>
      </c>
      <c r="FP17" s="46">
        <f t="shared" si="10"/>
        <v>0.35</v>
      </c>
      <c r="FQ17" s="46">
        <f t="shared" si="10"/>
        <v>0.35</v>
      </c>
      <c r="FR17" s="46">
        <f t="shared" si="10"/>
        <v>0.35</v>
      </c>
      <c r="FS17" s="46">
        <f t="shared" si="10"/>
        <v>0.35</v>
      </c>
      <c r="FT17" s="46"/>
      <c r="FU17" s="46">
        <f t="shared" si="32"/>
        <v>0</v>
      </c>
      <c r="FV17" s="46">
        <f t="shared" si="32"/>
        <v>72.803633016591888</v>
      </c>
      <c r="FW17" s="46">
        <f t="shared" si="32"/>
        <v>182.17590688165581</v>
      </c>
      <c r="FX17" s="46">
        <f t="shared" si="32"/>
        <v>304.94290950359783</v>
      </c>
      <c r="FY17" s="46">
        <f t="shared" si="33"/>
        <v>433.14778186426059</v>
      </c>
      <c r="FZ17" s="46">
        <f t="shared" si="33"/>
        <v>562.49191954697005</v>
      </c>
      <c r="GA17" s="46">
        <f t="shared" si="33"/>
        <v>690.36417161843224</v>
      </c>
      <c r="GB17" s="46">
        <f t="shared" si="33"/>
        <v>815.10396928369869</v>
      </c>
      <c r="GC17" s="46">
        <f t="shared" si="33"/>
        <v>935.6445109992751</v>
      </c>
      <c r="GD17" s="46">
        <f t="shared" si="33"/>
        <v>1051.3131429868304</v>
      </c>
      <c r="GE17" s="46">
        <f t="shared" si="33"/>
        <v>1161.7088980672568</v>
      </c>
      <c r="GF17" s="46">
        <f t="shared" si="33"/>
        <v>1266.6224872881189</v>
      </c>
      <c r="GG17" s="46">
        <f t="shared" si="33"/>
        <v>1365.981636713788</v>
      </c>
      <c r="GH17" s="46">
        <f t="shared" si="33"/>
        <v>1459.8125061738701</v>
      </c>
      <c r="GI17" s="46">
        <f t="shared" si="33"/>
        <v>1548.2118000556864</v>
      </c>
      <c r="GJ17" s="46">
        <f t="shared" si="33"/>
        <v>1631.326250592102</v>
      </c>
      <c r="GK17" s="46">
        <f t="shared" si="33"/>
        <v>1709.3373333571519</v>
      </c>
      <c r="GL17" s="46">
        <f t="shared" si="33"/>
        <v>1782.4497823038287</v>
      </c>
      <c r="GM17" s="46">
        <f t="shared" si="33"/>
        <v>1850.8829151532716</v>
      </c>
      <c r="GN17" s="46">
        <f t="shared" si="33"/>
        <v>1914.864068272467</v>
      </c>
      <c r="GO17" s="46">
        <f t="shared" si="34"/>
        <v>1974.6236336015706</v>
      </c>
      <c r="GP17" s="46">
        <f t="shared" si="34"/>
        <v>2030.3913234902677</v>
      </c>
      <c r="GQ17" s="46">
        <f t="shared" si="34"/>
        <v>2082.3933833259339</v>
      </c>
      <c r="GR17" s="46">
        <f t="shared" si="34"/>
        <v>2130.8505395071552</v>
      </c>
      <c r="GS17" s="46">
        <f t="shared" si="29"/>
        <v>2175.9765198813038</v>
      </c>
      <c r="GT17" s="46">
        <f t="shared" si="29"/>
        <v>2217.9770206268472</v>
      </c>
      <c r="GU17" s="46">
        <f t="shared" si="29"/>
        <v>2257.0490213424814</v>
      </c>
      <c r="GV17" s="46">
        <f t="shared" si="29"/>
        <v>2293.3803712870754</v>
      </c>
      <c r="GW17" s="46">
        <f t="shared" si="29"/>
        <v>2327.1495860281284</v>
      </c>
    </row>
    <row r="18" spans="1:205" x14ac:dyDescent="0.25">
      <c r="A18" s="24">
        <v>14</v>
      </c>
      <c r="B18" s="22">
        <f t="shared" si="14"/>
        <v>65</v>
      </c>
      <c r="C18" s="3"/>
      <c r="D18" s="46" t="s">
        <v>22</v>
      </c>
      <c r="E18" s="46">
        <v>250</v>
      </c>
      <c r="F18" s="46">
        <v>3.5000000000000003E-2</v>
      </c>
      <c r="G18" s="46">
        <v>1.7</v>
      </c>
      <c r="H18" s="46">
        <f t="shared" si="36"/>
        <v>55</v>
      </c>
      <c r="I18" s="46">
        <f>IF(H18&lt;58.8, 0.005*(EXP(0.061*H18)-1), 0.176+0.02*(H18-58.8))</f>
        <v>0.13822802095353307</v>
      </c>
      <c r="J18" s="46"/>
      <c r="K18" s="46"/>
      <c r="L18" s="46"/>
      <c r="M18" s="46"/>
      <c r="N18" s="46">
        <f t="shared" si="37"/>
        <v>0</v>
      </c>
      <c r="O18" s="46">
        <f t="shared" si="37"/>
        <v>0.5103694232146907</v>
      </c>
      <c r="P18" s="46">
        <f t="shared" si="37"/>
        <v>1.541847210704838</v>
      </c>
      <c r="Q18" s="46">
        <f t="shared" si="37"/>
        <v>2.8593839831901544</v>
      </c>
      <c r="R18" s="46">
        <f t="shared" si="37"/>
        <v>4.3452396702736165</v>
      </c>
      <c r="S18" s="46">
        <f t="shared" si="37"/>
        <v>5.9234443426081205</v>
      </c>
      <c r="T18" s="46">
        <f t="shared" si="37"/>
        <v>7.5415833106041328</v>
      </c>
      <c r="U18" s="46">
        <f t="shared" si="37"/>
        <v>9.1625589040274544</v>
      </c>
      <c r="V18" s="46">
        <f t="shared" si="37"/>
        <v>10.759946487331707</v>
      </c>
      <c r="W18" s="46">
        <f t="shared" si="37"/>
        <v>12.315048481784714</v>
      </c>
      <c r="X18" s="46">
        <f t="shared" si="37"/>
        <v>13.8148876394177</v>
      </c>
      <c r="Y18" s="46">
        <f t="shared" si="37"/>
        <v>15.250776140839024</v>
      </c>
      <c r="Z18" s="46">
        <f t="shared" si="37"/>
        <v>16.617263603281998</v>
      </c>
      <c r="AA18" s="46">
        <f t="shared" si="37"/>
        <v>17.911347287145141</v>
      </c>
      <c r="AB18" s="46">
        <f t="shared" si="37"/>
        <v>19.131870494046741</v>
      </c>
      <c r="AC18" s="46">
        <f t="shared" si="37"/>
        <v>20.279059736061935</v>
      </c>
      <c r="AD18" s="46">
        <f t="shared" si="38"/>
        <v>21.354166322130478</v>
      </c>
      <c r="AE18" s="46">
        <f t="shared" si="38"/>
        <v>22.359187718357788</v>
      </c>
      <c r="AF18" s="46">
        <f t="shared" si="38"/>
        <v>23.296650561477957</v>
      </c>
      <c r="AG18" s="46">
        <f t="shared" si="38"/>
        <v>24.169441736802639</v>
      </c>
      <c r="AH18" s="46">
        <f t="shared" si="38"/>
        <v>24.980677170084782</v>
      </c>
      <c r="AI18" s="46">
        <f t="shared" si="38"/>
        <v>25.733600350219319</v>
      </c>
      <c r="AJ18" s="46">
        <f t="shared" si="38"/>
        <v>26.431504363941059</v>
      </c>
      <c r="AK18" s="46">
        <f t="shared" si="38"/>
        <v>27.077672559274355</v>
      </c>
      <c r="AL18" s="46">
        <f t="shared" si="38"/>
        <v>27.675333978895125</v>
      </c>
      <c r="AM18" s="46">
        <f t="shared" si="38"/>
        <v>28.22763049886284</v>
      </c>
      <c r="AN18" s="46">
        <f t="shared" si="38"/>
        <v>28.737593229634022</v>
      </c>
      <c r="AO18" s="46">
        <f t="shared" si="38"/>
        <v>29.208126226138461</v>
      </c>
      <c r="AP18" s="17">
        <f t="shared" si="38"/>
        <v>29.641995942244851</v>
      </c>
      <c r="AQ18" s="3"/>
      <c r="AR18" s="61">
        <f t="shared" si="39"/>
        <v>0</v>
      </c>
      <c r="AS18" s="46">
        <f t="shared" si="39"/>
        <v>0.5103694232146907</v>
      </c>
      <c r="AT18" s="46">
        <f t="shared" si="39"/>
        <v>1.541847210704838</v>
      </c>
      <c r="AU18" s="46">
        <f t="shared" si="39"/>
        <v>2.8593839831901544</v>
      </c>
      <c r="AV18" s="46">
        <f t="shared" si="39"/>
        <v>4.3452396702736165</v>
      </c>
      <c r="AW18" s="46">
        <f t="shared" si="39"/>
        <v>5.9234443426081205</v>
      </c>
      <c r="AX18" s="46">
        <f t="shared" si="39"/>
        <v>7.5415833106041328</v>
      </c>
      <c r="AY18" s="46">
        <f t="shared" si="39"/>
        <v>9.1625589040274544</v>
      </c>
      <c r="AZ18" s="46">
        <f t="shared" si="39"/>
        <v>10.759946487331707</v>
      </c>
      <c r="BA18" s="46">
        <f t="shared" si="39"/>
        <v>12.315048481784714</v>
      </c>
      <c r="BB18" s="46">
        <f t="shared" si="39"/>
        <v>13.8148876394177</v>
      </c>
      <c r="BC18" s="46">
        <f t="shared" si="39"/>
        <v>15.250776140839024</v>
      </c>
      <c r="BD18" s="46">
        <f t="shared" si="39"/>
        <v>16.617263603281998</v>
      </c>
      <c r="BE18" s="46">
        <f t="shared" si="39"/>
        <v>17.911347287145141</v>
      </c>
      <c r="BF18" s="46">
        <f t="shared" si="39"/>
        <v>19.131870494046741</v>
      </c>
      <c r="BG18" s="46">
        <f t="shared" si="39"/>
        <v>20.279059736061935</v>
      </c>
      <c r="BH18" s="46">
        <f t="shared" si="40"/>
        <v>21.354166322130478</v>
      </c>
      <c r="BI18" s="46">
        <f t="shared" si="40"/>
        <v>22.359187718357788</v>
      </c>
      <c r="BJ18" s="46">
        <f t="shared" si="40"/>
        <v>23.296650561477957</v>
      </c>
      <c r="BK18" s="46">
        <f t="shared" si="40"/>
        <v>24.169441736802639</v>
      </c>
      <c r="BL18" s="46">
        <f t="shared" si="40"/>
        <v>24.980677170084782</v>
      </c>
      <c r="BM18" s="46">
        <f t="shared" si="40"/>
        <v>25.733600350219319</v>
      </c>
      <c r="BN18" s="46">
        <f t="shared" si="40"/>
        <v>26.431504363941059</v>
      </c>
      <c r="BO18" s="46">
        <f t="shared" si="40"/>
        <v>27.077672559274355</v>
      </c>
      <c r="BP18" s="46">
        <f t="shared" si="40"/>
        <v>27.675333978895125</v>
      </c>
      <c r="BQ18" s="46">
        <f t="shared" si="40"/>
        <v>28.22763049886284</v>
      </c>
      <c r="BR18" s="46">
        <f t="shared" si="40"/>
        <v>28.737593229634022</v>
      </c>
      <c r="BS18" s="46">
        <f t="shared" si="40"/>
        <v>29.208126226138461</v>
      </c>
      <c r="BT18" s="17">
        <f t="shared" si="40"/>
        <v>29.641995942244851</v>
      </c>
      <c r="BU18" s="3"/>
      <c r="BV18" s="3"/>
      <c r="BW18" s="61" t="s">
        <v>22</v>
      </c>
      <c r="BX18" s="46"/>
      <c r="BY18" s="46"/>
      <c r="BZ18" s="46"/>
      <c r="CA18" s="46">
        <f>CE1/10</f>
        <v>0.35</v>
      </c>
      <c r="CB18" s="46"/>
      <c r="CC18" s="46"/>
      <c r="CD18" s="46"/>
      <c r="CE18" s="46"/>
      <c r="CF18" s="46"/>
      <c r="CG18" s="46"/>
      <c r="CH18" s="3"/>
      <c r="CI18" s="61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E18" s="46"/>
      <c r="DF18" s="46"/>
      <c r="DG18" s="46"/>
      <c r="DH18" s="46"/>
      <c r="DI18" s="46"/>
      <c r="DJ18" s="46"/>
      <c r="DK18" s="46"/>
      <c r="DL18" s="46"/>
      <c r="DM18" s="46">
        <f t="shared" si="19"/>
        <v>0</v>
      </c>
      <c r="DN18" s="46">
        <f t="shared" si="7"/>
        <v>0</v>
      </c>
      <c r="DO18" s="46">
        <f t="shared" si="7"/>
        <v>0</v>
      </c>
      <c r="DP18" s="46">
        <f t="shared" si="7"/>
        <v>0</v>
      </c>
      <c r="DQ18" s="46">
        <f t="shared" si="7"/>
        <v>0</v>
      </c>
      <c r="DR18" s="46">
        <f t="shared" si="7"/>
        <v>0</v>
      </c>
      <c r="DS18" s="46">
        <f t="shared" si="7"/>
        <v>0</v>
      </c>
      <c r="DT18" s="46">
        <f t="shared" si="7"/>
        <v>0</v>
      </c>
      <c r="DU18" s="46">
        <f t="shared" si="7"/>
        <v>0</v>
      </c>
      <c r="DV18" s="46">
        <f t="shared" si="7"/>
        <v>0</v>
      </c>
      <c r="DW18" s="46">
        <f t="shared" si="7"/>
        <v>0</v>
      </c>
      <c r="DX18" s="46">
        <f t="shared" si="7"/>
        <v>0</v>
      </c>
      <c r="DY18" s="46">
        <f t="shared" si="7"/>
        <v>0</v>
      </c>
      <c r="DZ18" s="46">
        <f t="shared" si="7"/>
        <v>0</v>
      </c>
      <c r="EA18" s="46">
        <f t="shared" si="7"/>
        <v>0</v>
      </c>
      <c r="EB18" s="46">
        <f t="shared" si="7"/>
        <v>0</v>
      </c>
      <c r="EC18" s="46">
        <f t="shared" si="7"/>
        <v>0</v>
      </c>
      <c r="ED18" s="46">
        <f t="shared" si="8"/>
        <v>0</v>
      </c>
      <c r="EE18" s="46">
        <f t="shared" si="8"/>
        <v>0</v>
      </c>
      <c r="EF18" s="46">
        <f t="shared" si="8"/>
        <v>0</v>
      </c>
      <c r="EG18" s="46">
        <f t="shared" si="8"/>
        <v>0</v>
      </c>
      <c r="EH18" s="46">
        <f t="shared" si="8"/>
        <v>0</v>
      </c>
      <c r="EI18" s="46">
        <f t="shared" si="8"/>
        <v>0</v>
      </c>
      <c r="EJ18" s="46">
        <f t="shared" si="8"/>
        <v>0</v>
      </c>
      <c r="EK18" s="46">
        <f t="shared" si="8"/>
        <v>0</v>
      </c>
      <c r="EL18" s="46">
        <f t="shared" si="8"/>
        <v>0</v>
      </c>
      <c r="EM18" s="46">
        <f t="shared" si="8"/>
        <v>0</v>
      </c>
      <c r="EN18" s="46">
        <f t="shared" si="8"/>
        <v>0</v>
      </c>
      <c r="EO18" s="46">
        <f t="shared" si="8"/>
        <v>0</v>
      </c>
      <c r="EP18" s="46"/>
      <c r="EQ18" s="46">
        <f t="shared" si="20"/>
        <v>0.35</v>
      </c>
      <c r="ER18" s="46">
        <f t="shared" si="9"/>
        <v>0.35</v>
      </c>
      <c r="ES18" s="46">
        <f t="shared" si="9"/>
        <v>0.35</v>
      </c>
      <c r="ET18" s="46">
        <f t="shared" si="9"/>
        <v>0.35</v>
      </c>
      <c r="EU18" s="46">
        <f t="shared" si="9"/>
        <v>0.35</v>
      </c>
      <c r="EV18" s="46">
        <f t="shared" si="9"/>
        <v>0.35</v>
      </c>
      <c r="EW18" s="46">
        <f t="shared" si="9"/>
        <v>0.35</v>
      </c>
      <c r="EX18" s="46">
        <f t="shared" si="9"/>
        <v>0.35</v>
      </c>
      <c r="EY18" s="46">
        <f t="shared" si="9"/>
        <v>0.35</v>
      </c>
      <c r="EZ18" s="46">
        <f t="shared" si="9"/>
        <v>0.35</v>
      </c>
      <c r="FA18" s="46">
        <f t="shared" si="9"/>
        <v>0.35</v>
      </c>
      <c r="FB18" s="46">
        <f t="shared" si="9"/>
        <v>0.35</v>
      </c>
      <c r="FC18" s="46">
        <f t="shared" si="9"/>
        <v>0.35</v>
      </c>
      <c r="FD18" s="46">
        <f t="shared" si="9"/>
        <v>0.35</v>
      </c>
      <c r="FE18" s="46">
        <f t="shared" si="9"/>
        <v>0.35</v>
      </c>
      <c r="FF18" s="46">
        <f t="shared" si="9"/>
        <v>0.35</v>
      </c>
      <c r="FG18" s="46">
        <f t="shared" si="9"/>
        <v>0.35</v>
      </c>
      <c r="FH18" s="46">
        <f t="shared" si="10"/>
        <v>0.35</v>
      </c>
      <c r="FI18" s="46">
        <f t="shared" si="10"/>
        <v>0.35</v>
      </c>
      <c r="FJ18" s="46">
        <f t="shared" si="10"/>
        <v>0.35</v>
      </c>
      <c r="FK18" s="46">
        <f t="shared" si="10"/>
        <v>0.35</v>
      </c>
      <c r="FL18" s="46">
        <f t="shared" si="10"/>
        <v>0.35</v>
      </c>
      <c r="FM18" s="46">
        <f t="shared" si="10"/>
        <v>0.35</v>
      </c>
      <c r="FN18" s="46">
        <f t="shared" si="10"/>
        <v>0.35</v>
      </c>
      <c r="FO18" s="46">
        <f t="shared" si="10"/>
        <v>0.35</v>
      </c>
      <c r="FP18" s="46">
        <f t="shared" si="10"/>
        <v>0.35</v>
      </c>
      <c r="FQ18" s="46">
        <f t="shared" si="10"/>
        <v>0.35</v>
      </c>
      <c r="FR18" s="46">
        <f t="shared" si="10"/>
        <v>0.35</v>
      </c>
      <c r="FS18" s="46">
        <f t="shared" si="10"/>
        <v>0.35</v>
      </c>
      <c r="FT18" s="46"/>
      <c r="FU18" s="46">
        <f t="shared" si="32"/>
        <v>0</v>
      </c>
      <c r="FV18" s="46">
        <f t="shared" si="32"/>
        <v>53.588789437542523</v>
      </c>
      <c r="FW18" s="46">
        <f t="shared" si="32"/>
        <v>161.89395712400798</v>
      </c>
      <c r="FX18" s="46">
        <f t="shared" si="32"/>
        <v>300.2353182349662</v>
      </c>
      <c r="FY18" s="46">
        <f t="shared" si="33"/>
        <v>456.25016537872972</v>
      </c>
      <c r="FZ18" s="46">
        <f t="shared" si="33"/>
        <v>621.96165597385266</v>
      </c>
      <c r="GA18" s="46">
        <f t="shared" si="33"/>
        <v>791.86624761343398</v>
      </c>
      <c r="GB18" s="46">
        <f t="shared" si="33"/>
        <v>962.06868492288277</v>
      </c>
      <c r="GC18" s="46">
        <f t="shared" si="33"/>
        <v>1129.7943811698292</v>
      </c>
      <c r="GD18" s="46">
        <f t="shared" si="33"/>
        <v>1293.080090587395</v>
      </c>
      <c r="GE18" s="46">
        <f t="shared" si="33"/>
        <v>1450.5632021388585</v>
      </c>
      <c r="GF18" s="46">
        <f t="shared" si="33"/>
        <v>1601.3314947880976</v>
      </c>
      <c r="GG18" s="46">
        <f t="shared" si="33"/>
        <v>1744.8126783446098</v>
      </c>
      <c r="GH18" s="46">
        <f t="shared" si="33"/>
        <v>1880.6914651502398</v>
      </c>
      <c r="GI18" s="46">
        <f t="shared" si="33"/>
        <v>2008.8464018749078</v>
      </c>
      <c r="GJ18" s="46">
        <f t="shared" si="33"/>
        <v>2129.3012722865033</v>
      </c>
      <c r="GK18" s="46">
        <f t="shared" si="33"/>
        <v>2242.1874638237</v>
      </c>
      <c r="GL18" s="46">
        <f t="shared" si="33"/>
        <v>2347.7147104275678</v>
      </c>
      <c r="GM18" s="46">
        <f t="shared" si="33"/>
        <v>2446.1483089551857</v>
      </c>
      <c r="GN18" s="46">
        <f t="shared" si="33"/>
        <v>2537.7913823642771</v>
      </c>
      <c r="GO18" s="46">
        <f t="shared" si="34"/>
        <v>2622.9711028589022</v>
      </c>
      <c r="GP18" s="46">
        <f t="shared" si="34"/>
        <v>2702.0280367730284</v>
      </c>
      <c r="GQ18" s="46">
        <f t="shared" si="34"/>
        <v>2775.3079582138112</v>
      </c>
      <c r="GR18" s="46">
        <f t="shared" si="34"/>
        <v>2843.155618723807</v>
      </c>
      <c r="GS18" s="46">
        <f t="shared" si="29"/>
        <v>2905.9100677839883</v>
      </c>
      <c r="GT18" s="46">
        <f t="shared" si="29"/>
        <v>2963.9012023805981</v>
      </c>
      <c r="GU18" s="46">
        <f t="shared" si="29"/>
        <v>3017.4472891115724</v>
      </c>
      <c r="GV18" s="46">
        <f t="shared" si="29"/>
        <v>3066.8532537445385</v>
      </c>
      <c r="GW18" s="46">
        <f t="shared" si="29"/>
        <v>3112.4095739357094</v>
      </c>
    </row>
    <row r="19" spans="1:205" x14ac:dyDescent="0.25">
      <c r="A19" s="24">
        <v>15</v>
      </c>
      <c r="B19" s="22">
        <f t="shared" si="14"/>
        <v>70</v>
      </c>
      <c r="C19" s="3"/>
      <c r="D19" s="47" t="s">
        <v>56</v>
      </c>
      <c r="E19" s="47"/>
      <c r="F19" s="47"/>
      <c r="G19" s="47"/>
      <c r="H19" s="47">
        <f t="shared" si="36"/>
        <v>55</v>
      </c>
      <c r="I19" s="47"/>
      <c r="J19" s="47">
        <v>0.8</v>
      </c>
      <c r="K19" s="47">
        <v>50</v>
      </c>
      <c r="L19" s="47">
        <f>IF('Graph-Settings'!$I$6='Graph-Settings'!$C$46, K19, 'Graph-Settings'!$I$6)</f>
        <v>50</v>
      </c>
      <c r="M19" s="47">
        <f t="shared" ref="M19:M24" si="41">EXP(50*LN($J19)*(1/$L19-1/$K19))</f>
        <v>1</v>
      </c>
      <c r="N19" s="47">
        <f>($H19/100*N$6)+((100-$H19)/100*N$12)</f>
        <v>0</v>
      </c>
      <c r="O19" s="47">
        <f t="shared" ref="O19:AP19" si="42">($H19/100*O$6)+((100-$H19)/100*O$12)</f>
        <v>1.209955958646779</v>
      </c>
      <c r="P19" s="47">
        <f t="shared" si="42"/>
        <v>3.277581223477668</v>
      </c>
      <c r="Q19" s="47">
        <f t="shared" si="42"/>
        <v>5.7527158822616187</v>
      </c>
      <c r="R19" s="47">
        <f t="shared" si="42"/>
        <v>8.4560063164834656</v>
      </c>
      <c r="S19" s="47">
        <f t="shared" si="42"/>
        <v>11.281367187970911</v>
      </c>
      <c r="T19" s="47">
        <f t="shared" si="42"/>
        <v>14.158701034168725</v>
      </c>
      <c r="U19" s="47">
        <f t="shared" si="42"/>
        <v>17.039293860899452</v>
      </c>
      <c r="V19" s="47">
        <f t="shared" si="42"/>
        <v>19.888469153415826</v>
      </c>
      <c r="W19" s="47">
        <f t="shared" si="42"/>
        <v>22.681333603505504</v>
      </c>
      <c r="X19" s="47">
        <f t="shared" si="42"/>
        <v>25.400079551730911</v>
      </c>
      <c r="Y19" s="47">
        <f t="shared" si="42"/>
        <v>28.032164390847193</v>
      </c>
      <c r="Z19" s="47">
        <f t="shared" si="42"/>
        <v>30.569025575409203</v>
      </c>
      <c r="AA19" s="47">
        <f t="shared" si="42"/>
        <v>33.005143208702201</v>
      </c>
      <c r="AB19" s="47">
        <f t="shared" si="42"/>
        <v>35.337338993054125</v>
      </c>
      <c r="AC19" s="47">
        <f t="shared" si="42"/>
        <v>37.564241940441121</v>
      </c>
      <c r="AD19" s="47">
        <f t="shared" si="42"/>
        <v>39.685875241239124</v>
      </c>
      <c r="AE19" s="47">
        <f t="shared" si="42"/>
        <v>41.703333266324471</v>
      </c>
      <c r="AF19" s="47">
        <f t="shared" si="42"/>
        <v>43.61852692282806</v>
      </c>
      <c r="AG19" s="47">
        <f t="shared" si="42"/>
        <v>45.433981666392931</v>
      </c>
      <c r="AH19" s="47">
        <f t="shared" si="42"/>
        <v>47.152676602537625</v>
      </c>
      <c r="AI19" s="47">
        <f t="shared" si="42"/>
        <v>48.777915990881084</v>
      </c>
      <c r="AJ19" s="47">
        <f t="shared" si="42"/>
        <v>50.313226524067829</v>
      </c>
      <c r="AK19" s="47">
        <f t="shared" si="42"/>
        <v>51.762275253974174</v>
      </c>
      <c r="AL19" s="47">
        <f t="shared" si="42"/>
        <v>53.128804152018375</v>
      </c>
      <c r="AM19" s="47">
        <f t="shared" si="42"/>
        <v>54.416578130870413</v>
      </c>
      <c r="AN19" s="47">
        <f t="shared" si="42"/>
        <v>55.629343997702172</v>
      </c>
      <c r="AO19" s="47">
        <f t="shared" si="42"/>
        <v>56.770798306859078</v>
      </c>
      <c r="AP19" s="54">
        <f t="shared" si="42"/>
        <v>57.844562469400159</v>
      </c>
      <c r="AQ19" s="3"/>
      <c r="AR19" s="62">
        <f t="shared" ref="AR19:BG22" si="43">$M19*N19</f>
        <v>0</v>
      </c>
      <c r="AS19" s="47">
        <f t="shared" si="43"/>
        <v>1.209955958646779</v>
      </c>
      <c r="AT19" s="47">
        <f t="shared" si="43"/>
        <v>3.277581223477668</v>
      </c>
      <c r="AU19" s="47">
        <f t="shared" si="43"/>
        <v>5.7527158822616187</v>
      </c>
      <c r="AV19" s="47">
        <f t="shared" si="43"/>
        <v>8.4560063164834656</v>
      </c>
      <c r="AW19" s="47">
        <f t="shared" si="43"/>
        <v>11.281367187970911</v>
      </c>
      <c r="AX19" s="47">
        <f t="shared" si="43"/>
        <v>14.158701034168725</v>
      </c>
      <c r="AY19" s="47">
        <f t="shared" si="43"/>
        <v>17.039293860899452</v>
      </c>
      <c r="AZ19" s="47">
        <f t="shared" si="43"/>
        <v>19.888469153415826</v>
      </c>
      <c r="BA19" s="47">
        <f t="shared" si="43"/>
        <v>22.681333603505504</v>
      </c>
      <c r="BB19" s="47">
        <f t="shared" si="43"/>
        <v>25.400079551730911</v>
      </c>
      <c r="BC19" s="47">
        <f t="shared" si="43"/>
        <v>28.032164390847193</v>
      </c>
      <c r="BD19" s="47">
        <f t="shared" si="43"/>
        <v>30.569025575409203</v>
      </c>
      <c r="BE19" s="47">
        <f t="shared" si="43"/>
        <v>33.005143208702201</v>
      </c>
      <c r="BF19" s="47">
        <f t="shared" si="43"/>
        <v>35.337338993054125</v>
      </c>
      <c r="BG19" s="47">
        <f t="shared" si="43"/>
        <v>37.564241940441121</v>
      </c>
      <c r="BH19" s="47">
        <f t="shared" ref="BH19:BT22" si="44">$M19*AD19</f>
        <v>39.685875241239124</v>
      </c>
      <c r="BI19" s="47">
        <f t="shared" si="44"/>
        <v>41.703333266324471</v>
      </c>
      <c r="BJ19" s="47">
        <f t="shared" si="44"/>
        <v>43.61852692282806</v>
      </c>
      <c r="BK19" s="47">
        <f t="shared" si="44"/>
        <v>45.433981666392931</v>
      </c>
      <c r="BL19" s="47">
        <f t="shared" si="44"/>
        <v>47.152676602537625</v>
      </c>
      <c r="BM19" s="47">
        <f t="shared" si="44"/>
        <v>48.777915990881084</v>
      </c>
      <c r="BN19" s="47">
        <f t="shared" si="44"/>
        <v>50.313226524067829</v>
      </c>
      <c r="BO19" s="47">
        <f t="shared" si="44"/>
        <v>51.762275253974174</v>
      </c>
      <c r="BP19" s="47">
        <f t="shared" si="44"/>
        <v>53.128804152018375</v>
      </c>
      <c r="BQ19" s="47">
        <f t="shared" si="44"/>
        <v>54.416578130870413</v>
      </c>
      <c r="BR19" s="47">
        <f t="shared" si="44"/>
        <v>55.629343997702172</v>
      </c>
      <c r="BS19" s="47">
        <f t="shared" si="44"/>
        <v>56.770798306859078</v>
      </c>
      <c r="BT19" s="54">
        <f t="shared" si="44"/>
        <v>57.844562469400159</v>
      </c>
      <c r="BU19" s="3"/>
      <c r="BV19" s="3"/>
      <c r="BW19" s="62" t="s">
        <v>17</v>
      </c>
      <c r="BX19" s="47"/>
      <c r="BY19" s="47"/>
      <c r="BZ19" s="47"/>
      <c r="CA19" s="47">
        <f>($C$6/100*$CA$6)+((100-$C$6)/100*$CA$12)</f>
        <v>1.7318570722069242</v>
      </c>
      <c r="CB19" s="47"/>
      <c r="CC19" s="47">
        <v>6</v>
      </c>
      <c r="CD19" s="47">
        <v>0.8</v>
      </c>
      <c r="CE19" s="47">
        <f>0.001*CC19^1.5*(460+25.9*$CC$1)^1.5</f>
        <v>2381.5836371856572</v>
      </c>
      <c r="CF19" s="47">
        <f t="shared" ref="CF19:CF22" si="45">CE19/(300*CA19)</f>
        <v>4.5838725674029961</v>
      </c>
      <c r="CG19" s="47"/>
      <c r="CH19" s="3"/>
      <c r="CI19" s="62">
        <f t="shared" ref="CI19:DK22" si="46">IF(1-EXP(-0.23*(AR19-$CF19))&lt;0, 0, 1-EXP(-0.23*(AR19-$CF19)))</f>
        <v>0</v>
      </c>
      <c r="CJ19" s="47">
        <f t="shared" si="46"/>
        <v>0</v>
      </c>
      <c r="CK19" s="47">
        <f t="shared" si="46"/>
        <v>0</v>
      </c>
      <c r="CL19" s="47">
        <f t="shared" si="46"/>
        <v>0.23572985731922014</v>
      </c>
      <c r="CM19" s="47">
        <f t="shared" si="46"/>
        <v>0.58958677553460292</v>
      </c>
      <c r="CN19" s="47">
        <f t="shared" si="46"/>
        <v>0.78570972604794753</v>
      </c>
      <c r="CO19" s="47">
        <f t="shared" si="46"/>
        <v>0.88944150674490052</v>
      </c>
      <c r="CP19" s="47">
        <f t="shared" si="46"/>
        <v>0.94300244446990855</v>
      </c>
      <c r="CQ19" s="47">
        <f t="shared" si="46"/>
        <v>0.97040225830892024</v>
      </c>
      <c r="CR19" s="47">
        <f t="shared" si="46"/>
        <v>0.98443010502190142</v>
      </c>
      <c r="CS19" s="47">
        <f t="shared" si="46"/>
        <v>0.99166863196499788</v>
      </c>
      <c r="CT19" s="47">
        <f t="shared" si="46"/>
        <v>0.99545217926179186</v>
      </c>
      <c r="CU19" s="47">
        <f t="shared" si="46"/>
        <v>0.99746252349010534</v>
      </c>
      <c r="CV19" s="47">
        <f t="shared" si="46"/>
        <v>0.99855101540547631</v>
      </c>
      <c r="CW19" s="47">
        <f t="shared" si="46"/>
        <v>0.99915256572886468</v>
      </c>
      <c r="CX19" s="47">
        <f t="shared" si="46"/>
        <v>0.99949223151669786</v>
      </c>
      <c r="CY19" s="47">
        <f t="shared" si="46"/>
        <v>0.99968829727067776</v>
      </c>
      <c r="CZ19" s="47">
        <f t="shared" si="46"/>
        <v>0.99980401569152744</v>
      </c>
      <c r="DA19" s="47">
        <f t="shared" si="46"/>
        <v>0.99987384137342561</v>
      </c>
      <c r="DB19" s="47">
        <f t="shared" si="46"/>
        <v>0.99991690492242102</v>
      </c>
      <c r="DC19" s="47">
        <f t="shared" si="46"/>
        <v>0.99994403728698866</v>
      </c>
      <c r="DD19" s="47">
        <f t="shared" si="46"/>
        <v>0.99996149143937152</v>
      </c>
      <c r="DE19" s="47">
        <f t="shared" si="46"/>
        <v>0.99997294804847126</v>
      </c>
      <c r="DF19" s="47">
        <f t="shared" si="46"/>
        <v>0.99998061541931371</v>
      </c>
      <c r="DG19" s="47">
        <f t="shared" si="46"/>
        <v>0.99998584346586961</v>
      </c>
      <c r="DH19" s="47">
        <f t="shared" si="46"/>
        <v>0.99998947252739978</v>
      </c>
      <c r="DI19" s="47">
        <f t="shared" si="46"/>
        <v>0.99999203503834633</v>
      </c>
      <c r="DJ19" s="47">
        <f t="shared" si="46"/>
        <v>0.99999387414929197</v>
      </c>
      <c r="DK19" s="47">
        <f t="shared" si="46"/>
        <v>0.99999521468487063</v>
      </c>
      <c r="DL19" s="47"/>
      <c r="DM19" s="47">
        <f t="shared" ref="DM19:DV20" si="47">$C$6/100*CI19*$CD19</f>
        <v>0</v>
      </c>
      <c r="DN19" s="47">
        <f t="shared" si="47"/>
        <v>0</v>
      </c>
      <c r="DO19" s="47">
        <f t="shared" si="47"/>
        <v>0</v>
      </c>
      <c r="DP19" s="47">
        <f t="shared" si="47"/>
        <v>0.10372113722045687</v>
      </c>
      <c r="DQ19" s="47">
        <f t="shared" si="47"/>
        <v>0.25941818123522531</v>
      </c>
      <c r="DR19" s="47">
        <f t="shared" si="47"/>
        <v>0.34571227946109695</v>
      </c>
      <c r="DS19" s="47">
        <f t="shared" si="47"/>
        <v>0.39135426296775627</v>
      </c>
      <c r="DT19" s="47">
        <f t="shared" si="47"/>
        <v>0.41492107556675983</v>
      </c>
      <c r="DU19" s="47">
        <f t="shared" si="47"/>
        <v>0.4269769936559249</v>
      </c>
      <c r="DV19" s="47">
        <f t="shared" si="47"/>
        <v>0.43314924620963668</v>
      </c>
      <c r="DW19" s="47">
        <f t="shared" ref="DW19:EF20" si="48">$C$6/100*CS19*$CD19</f>
        <v>0.43633419806459917</v>
      </c>
      <c r="DX19" s="47">
        <f t="shared" si="48"/>
        <v>0.43799895887518847</v>
      </c>
      <c r="DY19" s="47">
        <f t="shared" si="48"/>
        <v>0.43888351033564643</v>
      </c>
      <c r="DZ19" s="47">
        <f t="shared" si="48"/>
        <v>0.43936244677840963</v>
      </c>
      <c r="EA19" s="47">
        <f t="shared" si="48"/>
        <v>0.43962712892070049</v>
      </c>
      <c r="EB19" s="47">
        <f t="shared" si="48"/>
        <v>0.43977658186734714</v>
      </c>
      <c r="EC19" s="47">
        <f t="shared" si="48"/>
        <v>0.43986285079909826</v>
      </c>
      <c r="ED19" s="47">
        <f t="shared" si="48"/>
        <v>0.43991376690427214</v>
      </c>
      <c r="EE19" s="47">
        <f t="shared" si="48"/>
        <v>0.43994449020430731</v>
      </c>
      <c r="EF19" s="47">
        <f t="shared" si="48"/>
        <v>0.43996343816586531</v>
      </c>
      <c r="EG19" s="47">
        <f t="shared" ref="EG19:EO20" si="49">$C$6/100*DC19*$CD19</f>
        <v>0.43997537640627504</v>
      </c>
      <c r="EH19" s="47">
        <f t="shared" si="49"/>
        <v>0.43998305623332351</v>
      </c>
      <c r="EI19" s="47">
        <f t="shared" si="49"/>
        <v>0.43998809714132742</v>
      </c>
      <c r="EJ19" s="47">
        <f t="shared" si="49"/>
        <v>0.43999147078449807</v>
      </c>
      <c r="EK19" s="47">
        <f t="shared" si="49"/>
        <v>0.43999377112498267</v>
      </c>
      <c r="EL19" s="47">
        <f t="shared" si="49"/>
        <v>0.43999536791205601</v>
      </c>
      <c r="EM19" s="47">
        <f t="shared" si="49"/>
        <v>0.43999649541687247</v>
      </c>
      <c r="EN19" s="47">
        <f t="shared" si="49"/>
        <v>0.43999730462568848</v>
      </c>
      <c r="EO19" s="47">
        <f t="shared" si="49"/>
        <v>0.43999789446134313</v>
      </c>
      <c r="EP19" s="47"/>
      <c r="EQ19" s="47">
        <f t="shared" si="20"/>
        <v>1.7318570722069242</v>
      </c>
      <c r="ER19" s="47">
        <f t="shared" si="9"/>
        <v>1.7318570722069242</v>
      </c>
      <c r="ES19" s="47">
        <f t="shared" si="9"/>
        <v>1.7318570722069242</v>
      </c>
      <c r="ET19" s="47">
        <f t="shared" si="9"/>
        <v>1.8355782094273811</v>
      </c>
      <c r="EU19" s="47">
        <f t="shared" si="9"/>
        <v>1.9912752534421494</v>
      </c>
      <c r="EV19" s="47">
        <f t="shared" si="9"/>
        <v>2.0775693516680214</v>
      </c>
      <c r="EW19" s="47">
        <f t="shared" si="9"/>
        <v>2.1232113351746804</v>
      </c>
      <c r="EX19" s="47">
        <f t="shared" si="9"/>
        <v>2.1467781477736843</v>
      </c>
      <c r="EY19" s="47">
        <f t="shared" si="9"/>
        <v>2.1588340658628491</v>
      </c>
      <c r="EZ19" s="47">
        <f t="shared" si="9"/>
        <v>2.1650063184165607</v>
      </c>
      <c r="FA19" s="47">
        <f t="shared" si="9"/>
        <v>2.1681912702715236</v>
      </c>
      <c r="FB19" s="47">
        <f t="shared" si="9"/>
        <v>2.1698560310821127</v>
      </c>
      <c r="FC19" s="47">
        <f t="shared" si="9"/>
        <v>2.1707405825425705</v>
      </c>
      <c r="FD19" s="47">
        <f t="shared" si="9"/>
        <v>2.1712195189853336</v>
      </c>
      <c r="FE19" s="47">
        <f t="shared" si="9"/>
        <v>2.1714842011276247</v>
      </c>
      <c r="FF19" s="47">
        <f t="shared" si="9"/>
        <v>2.1716336540742711</v>
      </c>
      <c r="FG19" s="47">
        <f t="shared" si="9"/>
        <v>2.1717199230060222</v>
      </c>
      <c r="FH19" s="47">
        <f t="shared" si="10"/>
        <v>2.1717708391111965</v>
      </c>
      <c r="FI19" s="47">
        <f t="shared" si="10"/>
        <v>2.1718015624112317</v>
      </c>
      <c r="FJ19" s="47">
        <f t="shared" si="10"/>
        <v>2.1718205103727897</v>
      </c>
      <c r="FK19" s="47">
        <f t="shared" si="10"/>
        <v>2.1718324486131992</v>
      </c>
      <c r="FL19" s="47">
        <f t="shared" si="10"/>
        <v>2.1718401284402478</v>
      </c>
      <c r="FM19" s="47">
        <f t="shared" si="10"/>
        <v>2.1718451693482517</v>
      </c>
      <c r="FN19" s="47">
        <f t="shared" si="10"/>
        <v>2.1718485429914223</v>
      </c>
      <c r="FO19" s="47">
        <f t="shared" si="10"/>
        <v>2.171850843331907</v>
      </c>
      <c r="FP19" s="47">
        <f t="shared" si="10"/>
        <v>2.1718524401189803</v>
      </c>
      <c r="FQ19" s="47">
        <f t="shared" si="10"/>
        <v>2.1718535676237964</v>
      </c>
      <c r="FR19" s="47">
        <f t="shared" si="10"/>
        <v>2.1718543768326128</v>
      </c>
      <c r="FS19" s="47">
        <f t="shared" si="10"/>
        <v>2.1718549666682674</v>
      </c>
      <c r="FT19" s="47"/>
      <c r="FU19" s="47">
        <f t="shared" si="32"/>
        <v>0</v>
      </c>
      <c r="FV19" s="47">
        <f t="shared" si="32"/>
        <v>628.64123521239992</v>
      </c>
      <c r="FW19" s="47">
        <f t="shared" si="32"/>
        <v>1702.8906664837268</v>
      </c>
      <c r="FX19" s="47">
        <f t="shared" si="32"/>
        <v>3167.867975551872</v>
      </c>
      <c r="FY19" s="47">
        <f t="shared" si="33"/>
        <v>5051.4708362892088</v>
      </c>
      <c r="FZ19" s="47">
        <f t="shared" si="33"/>
        <v>7031.3468143924838</v>
      </c>
      <c r="GA19" s="47">
        <f t="shared" si="33"/>
        <v>9018.5743581289516</v>
      </c>
      <c r="GB19" s="47">
        <f t="shared" si="33"/>
        <v>10973.875114221972</v>
      </c>
      <c r="GC19" s="47">
        <f t="shared" si="33"/>
        <v>12880.771417876964</v>
      </c>
      <c r="GD19" s="47">
        <f t="shared" si="33"/>
        <v>14731.569168510981</v>
      </c>
      <c r="GE19" s="47">
        <f t="shared" si="33"/>
        <v>16521.669224479559</v>
      </c>
      <c r="GF19" s="47">
        <f t="shared" si="33"/>
        <v>18247.728290329505</v>
      </c>
      <c r="GG19" s="47">
        <f t="shared" si="33"/>
        <v>19907.227315596752</v>
      </c>
      <c r="GH19" s="47">
        <f t="shared" si="33"/>
        <v>21498.423348492131</v>
      </c>
      <c r="GI19" s="47">
        <f t="shared" si="33"/>
        <v>23020.341999992459</v>
      </c>
      <c r="GJ19" s="47">
        <f t="shared" si="33"/>
        <v>24472.731596295042</v>
      </c>
      <c r="GK19" s="47">
        <f t="shared" si="33"/>
        <v>25855.981776999131</v>
      </c>
      <c r="GL19" s="47">
        <f t="shared" si="33"/>
        <v>27171.024924461813</v>
      </c>
      <c r="GM19" s="47">
        <f t="shared" si="33"/>
        <v>28419.235476322305</v>
      </c>
      <c r="GN19" s="47">
        <f t="shared" si="33"/>
        <v>29602.335975292041</v>
      </c>
      <c r="GO19" s="47">
        <f t="shared" si="34"/>
        <v>30722.31392530668</v>
      </c>
      <c r="GP19" s="47">
        <f t="shared" si="34"/>
        <v>31781.350599204838</v>
      </c>
      <c r="GQ19" s="47">
        <f t="shared" si="34"/>
        <v>32781.761394186316</v>
      </c>
      <c r="GR19" s="47">
        <f t="shared" si="34"/>
        <v>33725.946627679426</v>
      </c>
      <c r="GS19" s="47">
        <f t="shared" si="29"/>
        <v>34616.351430833049</v>
      </c>
      <c r="GT19" s="47">
        <f t="shared" si="29"/>
        <v>35455.43339893681</v>
      </c>
      <c r="GU19" s="47">
        <f t="shared" si="29"/>
        <v>36245.636767794269</v>
      </c>
      <c r="GV19" s="47">
        <f t="shared" si="29"/>
        <v>36989.372033710009</v>
      </c>
      <c r="GW19" s="47">
        <f t="shared" si="29"/>
        <v>37689.000088175882</v>
      </c>
    </row>
    <row r="20" spans="1:205" x14ac:dyDescent="0.25">
      <c r="A20" s="24">
        <v>16</v>
      </c>
      <c r="B20" s="22">
        <f t="shared" si="14"/>
        <v>75</v>
      </c>
      <c r="C20" s="3"/>
      <c r="D20" s="47" t="s">
        <v>57</v>
      </c>
      <c r="E20" s="47"/>
      <c r="F20" s="47"/>
      <c r="G20" s="47"/>
      <c r="H20" s="47">
        <f t="shared" si="36"/>
        <v>55</v>
      </c>
      <c r="I20" s="47"/>
      <c r="J20" s="47">
        <v>0.8</v>
      </c>
      <c r="K20" s="47">
        <v>50</v>
      </c>
      <c r="L20" s="47">
        <f>IF('Graph-Settings'!$I$6='Graph-Settings'!$C$46, K20, 'Graph-Settings'!$I$6)</f>
        <v>50</v>
      </c>
      <c r="M20" s="47">
        <f t="shared" si="41"/>
        <v>1</v>
      </c>
      <c r="N20" s="47">
        <f>($H20/100*N$6)+((100-$H20)/100*N$13)</f>
        <v>0</v>
      </c>
      <c r="O20" s="47">
        <f t="shared" ref="O20:AP20" si="50">($H20/100*O$6)+((100-$H20)/100*O$13)</f>
        <v>1.1015995315661737</v>
      </c>
      <c r="P20" s="47">
        <f t="shared" si="50"/>
        <v>2.9637880020150229</v>
      </c>
      <c r="Q20" s="47">
        <f t="shared" si="50"/>
        <v>5.1789626835323919</v>
      </c>
      <c r="R20" s="47">
        <f t="shared" si="50"/>
        <v>7.5867314128947116</v>
      </c>
      <c r="S20" s="47">
        <f t="shared" si="50"/>
        <v>10.093036062684451</v>
      </c>
      <c r="T20" s="47">
        <f t="shared" si="50"/>
        <v>12.636241528253997</v>
      </c>
      <c r="U20" s="47">
        <f t="shared" si="50"/>
        <v>15.173891534925659</v>
      </c>
      <c r="V20" s="47">
        <f t="shared" si="50"/>
        <v>17.676063677315387</v>
      </c>
      <c r="W20" s="47">
        <f t="shared" si="50"/>
        <v>20.121530463132721</v>
      </c>
      <c r="X20" s="47">
        <f t="shared" si="50"/>
        <v>22.49533113137214</v>
      </c>
      <c r="Y20" s="47">
        <f t="shared" si="50"/>
        <v>24.787137130409462</v>
      </c>
      <c r="Z20" s="47">
        <f t="shared" si="50"/>
        <v>26.99010166463195</v>
      </c>
      <c r="AA20" s="47">
        <f t="shared" si="50"/>
        <v>29.100022925484296</v>
      </c>
      <c r="AB20" s="47">
        <f t="shared" si="50"/>
        <v>31.114720311017045</v>
      </c>
      <c r="AC20" s="47">
        <f t="shared" si="50"/>
        <v>33.033560663899415</v>
      </c>
      <c r="AD20" s="47">
        <f t="shared" si="50"/>
        <v>34.857093305675917</v>
      </c>
      <c r="AE20" s="47">
        <f t="shared" si="50"/>
        <v>36.58676584715662</v>
      </c>
      <c r="AF20" s="47">
        <f t="shared" si="50"/>
        <v>38.224701123663365</v>
      </c>
      <c r="AG20" s="47">
        <f t="shared" si="50"/>
        <v>39.773521107207962</v>
      </c>
      <c r="AH20" s="47">
        <f t="shared" si="50"/>
        <v>41.236207382294154</v>
      </c>
      <c r="AI20" s="47">
        <f t="shared" si="50"/>
        <v>42.615990376090856</v>
      </c>
      <c r="AJ20" s="47">
        <f t="shared" si="50"/>
        <v>43.916261392742612</v>
      </c>
      <c r="AK20" s="47">
        <f t="shared" si="50"/>
        <v>45.140502856246762</v>
      </c>
      <c r="AL20" s="47">
        <f t="shared" si="50"/>
        <v>46.292233171341813</v>
      </c>
      <c r="AM20" s="47">
        <f t="shared" si="50"/>
        <v>47.37496336927984</v>
      </c>
      <c r="AN20" s="47">
        <f t="shared" si="50"/>
        <v>48.392163284121843</v>
      </c>
      <c r="AO20" s="47">
        <f t="shared" si="50"/>
        <v>49.347235452835548</v>
      </c>
      <c r="AP20" s="54">
        <f t="shared" si="50"/>
        <v>50.243495282407771</v>
      </c>
      <c r="AQ20" s="3"/>
      <c r="AR20" s="62">
        <f t="shared" si="43"/>
        <v>0</v>
      </c>
      <c r="AS20" s="47">
        <f t="shared" si="43"/>
        <v>1.1015995315661737</v>
      </c>
      <c r="AT20" s="47">
        <f t="shared" si="43"/>
        <v>2.9637880020150229</v>
      </c>
      <c r="AU20" s="47">
        <f t="shared" si="43"/>
        <v>5.1789626835323919</v>
      </c>
      <c r="AV20" s="47">
        <f t="shared" si="43"/>
        <v>7.5867314128947116</v>
      </c>
      <c r="AW20" s="47">
        <f t="shared" si="43"/>
        <v>10.093036062684451</v>
      </c>
      <c r="AX20" s="47">
        <f t="shared" si="43"/>
        <v>12.636241528253997</v>
      </c>
      <c r="AY20" s="47">
        <f t="shared" si="43"/>
        <v>15.173891534925659</v>
      </c>
      <c r="AZ20" s="47">
        <f t="shared" si="43"/>
        <v>17.676063677315387</v>
      </c>
      <c r="BA20" s="47">
        <f t="shared" si="43"/>
        <v>20.121530463132721</v>
      </c>
      <c r="BB20" s="47">
        <f t="shared" si="43"/>
        <v>22.49533113137214</v>
      </c>
      <c r="BC20" s="47">
        <f t="shared" si="43"/>
        <v>24.787137130409462</v>
      </c>
      <c r="BD20" s="47">
        <f t="shared" si="43"/>
        <v>26.99010166463195</v>
      </c>
      <c r="BE20" s="47">
        <f t="shared" si="43"/>
        <v>29.100022925484296</v>
      </c>
      <c r="BF20" s="47">
        <f t="shared" si="43"/>
        <v>31.114720311017045</v>
      </c>
      <c r="BG20" s="47">
        <f t="shared" si="43"/>
        <v>33.033560663899415</v>
      </c>
      <c r="BH20" s="47">
        <f t="shared" si="44"/>
        <v>34.857093305675917</v>
      </c>
      <c r="BI20" s="47">
        <f t="shared" si="44"/>
        <v>36.58676584715662</v>
      </c>
      <c r="BJ20" s="47">
        <f t="shared" si="44"/>
        <v>38.224701123663365</v>
      </c>
      <c r="BK20" s="47">
        <f t="shared" si="44"/>
        <v>39.773521107207962</v>
      </c>
      <c r="BL20" s="47">
        <f t="shared" si="44"/>
        <v>41.236207382294154</v>
      </c>
      <c r="BM20" s="47">
        <f t="shared" si="44"/>
        <v>42.615990376090856</v>
      </c>
      <c r="BN20" s="47">
        <f t="shared" si="44"/>
        <v>43.916261392742612</v>
      </c>
      <c r="BO20" s="47">
        <f t="shared" si="44"/>
        <v>45.140502856246762</v>
      </c>
      <c r="BP20" s="47">
        <f t="shared" si="44"/>
        <v>46.292233171341813</v>
      </c>
      <c r="BQ20" s="47">
        <f t="shared" si="44"/>
        <v>47.37496336927984</v>
      </c>
      <c r="BR20" s="47">
        <f t="shared" si="44"/>
        <v>48.392163284121843</v>
      </c>
      <c r="BS20" s="47">
        <f t="shared" si="44"/>
        <v>49.347235452835548</v>
      </c>
      <c r="BT20" s="54">
        <f t="shared" si="44"/>
        <v>50.243495282407771</v>
      </c>
      <c r="BU20" s="3"/>
      <c r="BV20" s="3"/>
      <c r="BW20" s="62" t="s">
        <v>18</v>
      </c>
      <c r="BX20" s="47"/>
      <c r="BY20" s="47"/>
      <c r="BZ20" s="47"/>
      <c r="CA20" s="47">
        <f>($C$6/100*$CA$6)+((100-$C$6)/100*$CA$12)</f>
        <v>1.7318570722069242</v>
      </c>
      <c r="CB20" s="47"/>
      <c r="CC20" s="47">
        <v>6</v>
      </c>
      <c r="CD20" s="47">
        <v>0.8</v>
      </c>
      <c r="CE20" s="47">
        <f>0.001*CC20^1.5*(460+25.9*$CC$1)^1.5</f>
        <v>2381.5836371856572</v>
      </c>
      <c r="CF20" s="47">
        <f t="shared" si="45"/>
        <v>4.5838725674029961</v>
      </c>
      <c r="CG20" s="47"/>
      <c r="CH20" s="3"/>
      <c r="CI20" s="62">
        <f t="shared" si="46"/>
        <v>0</v>
      </c>
      <c r="CJ20" s="47">
        <f t="shared" si="46"/>
        <v>0</v>
      </c>
      <c r="CK20" s="47">
        <f t="shared" si="46"/>
        <v>0</v>
      </c>
      <c r="CL20" s="47">
        <f t="shared" si="46"/>
        <v>0.12791704412145244</v>
      </c>
      <c r="CM20" s="47">
        <f t="shared" si="46"/>
        <v>0.49875362608037965</v>
      </c>
      <c r="CN20" s="47">
        <f t="shared" si="46"/>
        <v>0.71835492609240126</v>
      </c>
      <c r="CO20" s="47">
        <f t="shared" si="46"/>
        <v>0.84308403331862292</v>
      </c>
      <c r="CP20" s="47">
        <f t="shared" si="46"/>
        <v>0.91246393179801</v>
      </c>
      <c r="CQ20" s="47">
        <f t="shared" si="46"/>
        <v>0.95076763050641755</v>
      </c>
      <c r="CR20" s="47">
        <f t="shared" si="46"/>
        <v>0.97194704530996612</v>
      </c>
      <c r="CS20" s="47">
        <f t="shared" si="46"/>
        <v>0.98374956286110127</v>
      </c>
      <c r="CT20" s="47">
        <f t="shared" si="46"/>
        <v>0.99040728046015925</v>
      </c>
      <c r="CU20" s="47">
        <f t="shared" si="46"/>
        <v>0.99422046871624881</v>
      </c>
      <c r="CV20" s="47">
        <f t="shared" si="46"/>
        <v>0.99644256173759438</v>
      </c>
      <c r="CW20" s="47">
        <f t="shared" si="46"/>
        <v>0.9977618261273653</v>
      </c>
      <c r="CX20" s="47">
        <f t="shared" si="46"/>
        <v>0.99856045510745917</v>
      </c>
      <c r="CY20" s="47">
        <f t="shared" si="46"/>
        <v>0.99905359576437991</v>
      </c>
      <c r="CZ20" s="47">
        <f t="shared" si="46"/>
        <v>0.99936422476065712</v>
      </c>
      <c r="DA20" s="47">
        <f t="shared" si="46"/>
        <v>0.99956379165268494</v>
      </c>
      <c r="DB20" s="47">
        <f t="shared" si="46"/>
        <v>0.99969451783603647</v>
      </c>
      <c r="DC20" s="47">
        <f t="shared" si="46"/>
        <v>0.99978178658527561</v>
      </c>
      <c r="DD20" s="47">
        <f t="shared" si="46"/>
        <v>0.99984112408925341</v>
      </c>
      <c r="DE20" s="47">
        <f t="shared" si="46"/>
        <v>0.9998821914171423</v>
      </c>
      <c r="DF20" s="47">
        <f t="shared" si="46"/>
        <v>0.99991110236035163</v>
      </c>
      <c r="DG20" s="47">
        <f t="shared" si="46"/>
        <v>0.99993179024300505</v>
      </c>
      <c r="DH20" s="47">
        <f t="shared" si="46"/>
        <v>0.99994682652543876</v>
      </c>
      <c r="DI20" s="47">
        <f t="shared" si="46"/>
        <v>0.99995791869025263</v>
      </c>
      <c r="DJ20" s="47">
        <f t="shared" si="46"/>
        <v>0.99996621769670191</v>
      </c>
      <c r="DK20" s="47">
        <f t="shared" si="46"/>
        <v>0.99997251068638005</v>
      </c>
      <c r="DL20" s="47"/>
      <c r="DM20" s="47">
        <f t="shared" si="47"/>
        <v>0</v>
      </c>
      <c r="DN20" s="47">
        <f t="shared" si="47"/>
        <v>0</v>
      </c>
      <c r="DO20" s="47">
        <f t="shared" si="47"/>
        <v>0</v>
      </c>
      <c r="DP20" s="47">
        <f t="shared" si="47"/>
        <v>5.6283499413439075E-2</v>
      </c>
      <c r="DQ20" s="47">
        <f t="shared" si="47"/>
        <v>0.21945159547536708</v>
      </c>
      <c r="DR20" s="47">
        <f t="shared" si="47"/>
        <v>0.31607616748065659</v>
      </c>
      <c r="DS20" s="47">
        <f t="shared" si="47"/>
        <v>0.37095697466019417</v>
      </c>
      <c r="DT20" s="47">
        <f t="shared" si="47"/>
        <v>0.40148412999112443</v>
      </c>
      <c r="DU20" s="47">
        <f t="shared" si="47"/>
        <v>0.41833775742282375</v>
      </c>
      <c r="DV20" s="47">
        <f t="shared" si="47"/>
        <v>0.42765669993638511</v>
      </c>
      <c r="DW20" s="47">
        <f t="shared" si="48"/>
        <v>0.43284980765888464</v>
      </c>
      <c r="DX20" s="47">
        <f t="shared" si="48"/>
        <v>0.43577920340247012</v>
      </c>
      <c r="DY20" s="47">
        <f t="shared" si="48"/>
        <v>0.43745700623514949</v>
      </c>
      <c r="DZ20" s="47">
        <f t="shared" si="48"/>
        <v>0.43843472716454157</v>
      </c>
      <c r="EA20" s="47">
        <f t="shared" si="48"/>
        <v>0.43901520349604078</v>
      </c>
      <c r="EB20" s="47">
        <f t="shared" si="48"/>
        <v>0.43936660024728208</v>
      </c>
      <c r="EC20" s="47">
        <f t="shared" si="48"/>
        <v>0.4395835821363272</v>
      </c>
      <c r="ED20" s="47">
        <f t="shared" si="48"/>
        <v>0.43972025889468913</v>
      </c>
      <c r="EE20" s="47">
        <f t="shared" si="48"/>
        <v>0.43980806832718145</v>
      </c>
      <c r="EF20" s="47">
        <f t="shared" si="48"/>
        <v>0.43986558784785612</v>
      </c>
      <c r="EG20" s="47">
        <f t="shared" si="49"/>
        <v>0.43990398609752135</v>
      </c>
      <c r="EH20" s="47">
        <f t="shared" si="49"/>
        <v>0.43993009459927157</v>
      </c>
      <c r="EI20" s="47">
        <f t="shared" si="49"/>
        <v>0.43994816422354266</v>
      </c>
      <c r="EJ20" s="47">
        <f t="shared" si="49"/>
        <v>0.43996088503855479</v>
      </c>
      <c r="EK20" s="47">
        <f t="shared" si="49"/>
        <v>0.43996998770692231</v>
      </c>
      <c r="EL20" s="47">
        <f t="shared" si="49"/>
        <v>0.43997660367119312</v>
      </c>
      <c r="EM20" s="47">
        <f t="shared" si="49"/>
        <v>0.43998148422371125</v>
      </c>
      <c r="EN20" s="47">
        <f t="shared" si="49"/>
        <v>0.43998513578654885</v>
      </c>
      <c r="EO20" s="47">
        <f t="shared" si="49"/>
        <v>0.43998790470200727</v>
      </c>
      <c r="EP20" s="47"/>
      <c r="EQ20" s="47">
        <f t="shared" si="20"/>
        <v>1.7318570722069242</v>
      </c>
      <c r="ER20" s="47">
        <f t="shared" si="9"/>
        <v>1.7318570722069242</v>
      </c>
      <c r="ES20" s="47">
        <f t="shared" si="9"/>
        <v>1.7318570722069242</v>
      </c>
      <c r="ET20" s="47">
        <f t="shared" si="9"/>
        <v>1.7881405716203633</v>
      </c>
      <c r="EU20" s="47">
        <f t="shared" si="9"/>
        <v>1.9513086676822913</v>
      </c>
      <c r="EV20" s="47">
        <f t="shared" si="9"/>
        <v>2.0479332396875809</v>
      </c>
      <c r="EW20" s="47">
        <f t="shared" si="9"/>
        <v>2.1028140468671186</v>
      </c>
      <c r="EX20" s="47">
        <f t="shared" si="9"/>
        <v>2.1333412021980487</v>
      </c>
      <c r="EY20" s="47">
        <f t="shared" si="9"/>
        <v>2.150194829629748</v>
      </c>
      <c r="EZ20" s="47">
        <f t="shared" si="9"/>
        <v>2.1595137721433093</v>
      </c>
      <c r="FA20" s="47">
        <f t="shared" si="9"/>
        <v>2.1647068798658089</v>
      </c>
      <c r="FB20" s="47">
        <f t="shared" si="9"/>
        <v>2.1676362756093943</v>
      </c>
      <c r="FC20" s="47">
        <f t="shared" si="9"/>
        <v>2.1693140784420737</v>
      </c>
      <c r="FD20" s="47">
        <f t="shared" si="9"/>
        <v>2.1702917993714657</v>
      </c>
      <c r="FE20" s="47">
        <f t="shared" si="9"/>
        <v>2.170872275702965</v>
      </c>
      <c r="FF20" s="47">
        <f t="shared" si="9"/>
        <v>2.1712236724542064</v>
      </c>
      <c r="FG20" s="47">
        <f t="shared" ref="FG20:FG22" si="51">EC20+$CA20</f>
        <v>2.1714406543432512</v>
      </c>
      <c r="FH20" s="47">
        <f t="shared" si="10"/>
        <v>2.1715773311016133</v>
      </c>
      <c r="FI20" s="47">
        <f t="shared" si="10"/>
        <v>2.1716651405341056</v>
      </c>
      <c r="FJ20" s="47">
        <f t="shared" si="10"/>
        <v>2.1717226600547805</v>
      </c>
      <c r="FK20" s="47">
        <f t="shared" si="10"/>
        <v>2.1717610583044458</v>
      </c>
      <c r="FL20" s="47">
        <f t="shared" si="10"/>
        <v>2.1717871668061957</v>
      </c>
      <c r="FM20" s="47">
        <f t="shared" si="10"/>
        <v>2.1718052364304667</v>
      </c>
      <c r="FN20" s="47">
        <f t="shared" si="10"/>
        <v>2.1718179572454792</v>
      </c>
      <c r="FO20" s="47">
        <f t="shared" si="10"/>
        <v>2.1718270599138467</v>
      </c>
      <c r="FP20" s="47">
        <f t="shared" si="10"/>
        <v>2.1718336758781174</v>
      </c>
      <c r="FQ20" s="47">
        <f t="shared" si="10"/>
        <v>2.1718385564306355</v>
      </c>
      <c r="FR20" s="47">
        <f t="shared" si="10"/>
        <v>2.1718422079934729</v>
      </c>
      <c r="FS20" s="47">
        <f t="shared" si="10"/>
        <v>2.1718449769089316</v>
      </c>
      <c r="FT20" s="47"/>
      <c r="FU20" s="47">
        <f t="shared" si="32"/>
        <v>0</v>
      </c>
      <c r="FV20" s="47">
        <f t="shared" si="32"/>
        <v>572.34388184481384</v>
      </c>
      <c r="FW20" s="47">
        <f t="shared" si="32"/>
        <v>1539.8571635435242</v>
      </c>
      <c r="FX20" s="47">
        <f t="shared" si="32"/>
        <v>2778.213987999643</v>
      </c>
      <c r="FY20" s="47">
        <f t="shared" si="33"/>
        <v>4441.2164296076899</v>
      </c>
      <c r="FZ20" s="47">
        <f t="shared" si="33"/>
        <v>6200.9592126410862</v>
      </c>
      <c r="GA20" s="47">
        <f t="shared" si="33"/>
        <v>7971.4998555654383</v>
      </c>
      <c r="GB20" s="47">
        <f t="shared" si="33"/>
        <v>9711.3264027423302</v>
      </c>
      <c r="GC20" s="47">
        <f t="shared" si="33"/>
        <v>11402.094218150922</v>
      </c>
      <c r="GD20" s="47">
        <f t="shared" si="33"/>
        <v>13035.816645520876</v>
      </c>
      <c r="GE20" s="47">
        <f t="shared" si="33"/>
        <v>14608.739419482235</v>
      </c>
      <c r="GF20" s="47">
        <f t="shared" si="33"/>
        <v>16118.849283714029</v>
      </c>
      <c r="GG20" s="47">
        <f t="shared" si="33"/>
        <v>17565.002255900683</v>
      </c>
      <c r="GH20" s="47">
        <f t="shared" si="33"/>
        <v>18946.662335010064</v>
      </c>
      <c r="GI20" s="47">
        <f t="shared" si="33"/>
        <v>20263.825106831653</v>
      </c>
      <c r="GJ20" s="47">
        <f t="shared" si="33"/>
        <v>21516.974669673149</v>
      </c>
      <c r="GK20" s="47">
        <f t="shared" si="33"/>
        <v>22707.032848854204</v>
      </c>
      <c r="GL20" s="47">
        <f t="shared" si="33"/>
        <v>23835.297399602408</v>
      </c>
      <c r="GM20" s="47">
        <f t="shared" si="33"/>
        <v>24903.375281278379</v>
      </c>
      <c r="GN20" s="47">
        <f t="shared" si="33"/>
        <v>25913.117117607188</v>
      </c>
      <c r="GO20" s="47">
        <f t="shared" si="34"/>
        <v>26866.556815509826</v>
      </c>
      <c r="GP20" s="47">
        <f t="shared" si="34"/>
        <v>27765.858299859141</v>
      </c>
      <c r="GQ20" s="47">
        <f t="shared" si="34"/>
        <v>28613.269937162262</v>
      </c>
      <c r="GR20" s="47">
        <f t="shared" si="34"/>
        <v>29411.086410686272</v>
      </c>
      <c r="GS20" s="47">
        <f t="shared" si="29"/>
        <v>30161.617399608462</v>
      </c>
      <c r="GT20" s="47">
        <f t="shared" si="29"/>
        <v>30867.162251668258</v>
      </c>
      <c r="GU20" s="47">
        <f t="shared" si="29"/>
        <v>31529.989814862838</v>
      </c>
      <c r="GV20" s="47">
        <f t="shared" si="29"/>
        <v>32152.322641278042</v>
      </c>
      <c r="GW20" s="47">
        <f t="shared" si="29"/>
        <v>32736.324855433479</v>
      </c>
    </row>
    <row r="21" spans="1:205" x14ac:dyDescent="0.25">
      <c r="A21" s="24">
        <v>17</v>
      </c>
      <c r="B21" s="22">
        <f t="shared" si="14"/>
        <v>80</v>
      </c>
      <c r="C21" s="3"/>
      <c r="D21" s="48" t="s">
        <v>58</v>
      </c>
      <c r="E21" s="48">
        <v>120</v>
      </c>
      <c r="F21" s="48">
        <v>5.7200000000000001E-2</v>
      </c>
      <c r="G21" s="48">
        <v>1.4</v>
      </c>
      <c r="H21" s="48">
        <f t="shared" si="36"/>
        <v>55</v>
      </c>
      <c r="I21" s="48"/>
      <c r="J21" s="48">
        <v>0.8</v>
      </c>
      <c r="K21" s="48">
        <v>50</v>
      </c>
      <c r="L21" s="48">
        <f>IF('Graph-Settings'!$I$6='Graph-Settings'!$C$46, K21, 'Graph-Settings'!$I$6)</f>
        <v>50</v>
      </c>
      <c r="M21" s="48">
        <f t="shared" si="41"/>
        <v>1</v>
      </c>
      <c r="N21" s="48">
        <f t="shared" ref="N21:AP22" si="52">$H21/100*(($E21*(1-EXP(-$F21*N$4))^$G21)) + ((100-$H21)/100*N12)</f>
        <v>0</v>
      </c>
      <c r="O21" s="48">
        <f t="shared" si="52"/>
        <v>4.0624326271806073</v>
      </c>
      <c r="P21" s="48">
        <f t="shared" si="52"/>
        <v>9.8020638506125515</v>
      </c>
      <c r="Q21" s="48">
        <f t="shared" si="52"/>
        <v>15.825674069558017</v>
      </c>
      <c r="R21" s="48">
        <f t="shared" si="52"/>
        <v>21.705860082856681</v>
      </c>
      <c r="S21" s="48">
        <f t="shared" si="52"/>
        <v>27.254829460476873</v>
      </c>
      <c r="T21" s="48">
        <f t="shared" si="52"/>
        <v>32.390843340359005</v>
      </c>
      <c r="U21" s="48">
        <f t="shared" si="52"/>
        <v>37.086760390729808</v>
      </c>
      <c r="V21" s="48">
        <f t="shared" si="52"/>
        <v>41.345167131298886</v>
      </c>
      <c r="W21" s="48">
        <f t="shared" si="52"/>
        <v>45.184908930284095</v>
      </c>
      <c r="X21" s="48">
        <f t="shared" si="52"/>
        <v>48.633326340021107</v>
      </c>
      <c r="Y21" s="48">
        <f t="shared" si="52"/>
        <v>51.721632042429974</v>
      </c>
      <c r="Z21" s="48">
        <f t="shared" si="52"/>
        <v>54.482126383851138</v>
      </c>
      <c r="AA21" s="48">
        <f t="shared" si="52"/>
        <v>56.946533289793585</v>
      </c>
      <c r="AB21" s="48">
        <f t="shared" si="52"/>
        <v>59.145036257000349</v>
      </c>
      <c r="AC21" s="48">
        <f t="shared" si="52"/>
        <v>61.105757758086121</v>
      </c>
      <c r="AD21" s="48">
        <f t="shared" si="52"/>
        <v>62.854520459250075</v>
      </c>
      <c r="AE21" s="48">
        <f t="shared" si="52"/>
        <v>64.414786306427828</v>
      </c>
      <c r="AF21" s="48">
        <f t="shared" si="52"/>
        <v>65.807705677218223</v>
      </c>
      <c r="AG21" s="48">
        <f t="shared" si="52"/>
        <v>67.052232032504975</v>
      </c>
      <c r="AH21" s="48">
        <f t="shared" si="52"/>
        <v>68.165272728262408</v>
      </c>
      <c r="AI21" s="48">
        <f t="shared" si="52"/>
        <v>69.16185676494176</v>
      </c>
      <c r="AJ21" s="48">
        <f t="shared" si="52"/>
        <v>70.05530703700822</v>
      </c>
      <c r="AK21" s="48">
        <f t="shared" si="52"/>
        <v>70.857409219905151</v>
      </c>
      <c r="AL21" s="48">
        <f t="shared" si="52"/>
        <v>71.578572519998005</v>
      </c>
      <c r="AM21" s="48">
        <f t="shared" si="52"/>
        <v>72.227979591640832</v>
      </c>
      <c r="AN21" s="48">
        <f t="shared" si="52"/>
        <v>72.813724313413076</v>
      </c>
      <c r="AO21" s="48">
        <f t="shared" si="52"/>
        <v>73.342937029028377</v>
      </c>
      <c r="AP21" s="55">
        <f t="shared" si="52"/>
        <v>73.821897445519156</v>
      </c>
      <c r="AQ21" s="3"/>
      <c r="AR21" s="63">
        <f t="shared" si="43"/>
        <v>0</v>
      </c>
      <c r="AS21" s="48">
        <f t="shared" si="43"/>
        <v>4.0624326271806073</v>
      </c>
      <c r="AT21" s="48">
        <f t="shared" si="43"/>
        <v>9.8020638506125515</v>
      </c>
      <c r="AU21" s="48">
        <f t="shared" si="43"/>
        <v>15.825674069558017</v>
      </c>
      <c r="AV21" s="48">
        <f t="shared" si="43"/>
        <v>21.705860082856681</v>
      </c>
      <c r="AW21" s="48">
        <f t="shared" si="43"/>
        <v>27.254829460476873</v>
      </c>
      <c r="AX21" s="48">
        <f t="shared" si="43"/>
        <v>32.390843340359005</v>
      </c>
      <c r="AY21" s="48">
        <f t="shared" si="43"/>
        <v>37.086760390729808</v>
      </c>
      <c r="AZ21" s="48">
        <f t="shared" si="43"/>
        <v>41.345167131298886</v>
      </c>
      <c r="BA21" s="48">
        <f t="shared" si="43"/>
        <v>45.184908930284095</v>
      </c>
      <c r="BB21" s="48">
        <f t="shared" si="43"/>
        <v>48.633326340021107</v>
      </c>
      <c r="BC21" s="48">
        <f t="shared" si="43"/>
        <v>51.721632042429974</v>
      </c>
      <c r="BD21" s="48">
        <f t="shared" si="43"/>
        <v>54.482126383851138</v>
      </c>
      <c r="BE21" s="48">
        <f t="shared" si="43"/>
        <v>56.946533289793585</v>
      </c>
      <c r="BF21" s="48">
        <f t="shared" si="43"/>
        <v>59.145036257000349</v>
      </c>
      <c r="BG21" s="48">
        <f t="shared" si="43"/>
        <v>61.105757758086121</v>
      </c>
      <c r="BH21" s="48">
        <f t="shared" si="44"/>
        <v>62.854520459250075</v>
      </c>
      <c r="BI21" s="48">
        <f t="shared" si="44"/>
        <v>64.414786306427828</v>
      </c>
      <c r="BJ21" s="48">
        <f t="shared" si="44"/>
        <v>65.807705677218223</v>
      </c>
      <c r="BK21" s="48">
        <f t="shared" si="44"/>
        <v>67.052232032504975</v>
      </c>
      <c r="BL21" s="48">
        <f t="shared" si="44"/>
        <v>68.165272728262408</v>
      </c>
      <c r="BM21" s="48">
        <f t="shared" si="44"/>
        <v>69.16185676494176</v>
      </c>
      <c r="BN21" s="48">
        <f t="shared" si="44"/>
        <v>70.05530703700822</v>
      </c>
      <c r="BO21" s="48">
        <f t="shared" si="44"/>
        <v>70.857409219905151</v>
      </c>
      <c r="BP21" s="48">
        <f t="shared" si="44"/>
        <v>71.578572519998005</v>
      </c>
      <c r="BQ21" s="48">
        <f t="shared" si="44"/>
        <v>72.227979591640832</v>
      </c>
      <c r="BR21" s="48">
        <f t="shared" si="44"/>
        <v>72.813724313413076</v>
      </c>
      <c r="BS21" s="48">
        <f t="shared" si="44"/>
        <v>73.342937029028377</v>
      </c>
      <c r="BT21" s="55">
        <f t="shared" si="44"/>
        <v>73.821897445519156</v>
      </c>
      <c r="BU21" s="3"/>
      <c r="BV21" s="3"/>
      <c r="BW21" s="63" t="s">
        <v>19</v>
      </c>
      <c r="BX21" s="48"/>
      <c r="BY21" s="48"/>
      <c r="BZ21" s="48"/>
      <c r="CA21" s="48">
        <f>5*(1-EXP(-0.0115*L21))</f>
        <v>2.1864756559652214</v>
      </c>
      <c r="CB21" s="48"/>
      <c r="CC21" s="48">
        <v>6</v>
      </c>
      <c r="CD21" s="48">
        <v>0.8</v>
      </c>
      <c r="CE21" s="48">
        <f>0.001*CC21^1.5*(460+25.9*$CC$1)^1.5</f>
        <v>2381.5836371856572</v>
      </c>
      <c r="CF21" s="48">
        <f t="shared" si="45"/>
        <v>3.6307800191114792</v>
      </c>
      <c r="CG21" s="48"/>
      <c r="CH21" s="3"/>
      <c r="CI21" s="63">
        <f t="shared" si="46"/>
        <v>0</v>
      </c>
      <c r="CJ21" s="48">
        <f t="shared" si="46"/>
        <v>9.4510954851325102E-2</v>
      </c>
      <c r="CK21" s="48">
        <f t="shared" si="46"/>
        <v>0.75813976989918153</v>
      </c>
      <c r="CL21" s="48">
        <f t="shared" si="46"/>
        <v>0.93948267743881708</v>
      </c>
      <c r="CM21" s="48">
        <f t="shared" si="46"/>
        <v>0.98434975042222383</v>
      </c>
      <c r="CN21" s="48">
        <f t="shared" si="46"/>
        <v>0.99563235523925042</v>
      </c>
      <c r="CO21" s="48">
        <f t="shared" si="46"/>
        <v>0.99865963667523594</v>
      </c>
      <c r="CP21" s="48">
        <f t="shared" si="46"/>
        <v>0.9995448463416986</v>
      </c>
      <c r="CQ21" s="48">
        <f t="shared" si="46"/>
        <v>0.99982907898962303</v>
      </c>
      <c r="CR21" s="48">
        <f t="shared" si="46"/>
        <v>0.99992932719055072</v>
      </c>
      <c r="CS21" s="48">
        <f t="shared" si="46"/>
        <v>0.99996802594143597</v>
      </c>
      <c r="CT21" s="48">
        <f t="shared" si="46"/>
        <v>0.99998428501693526</v>
      </c>
      <c r="CU21" s="48">
        <f t="shared" si="46"/>
        <v>0.99999167135403222</v>
      </c>
      <c r="CV21" s="48">
        <f t="shared" si="46"/>
        <v>0.99999527490670503</v>
      </c>
      <c r="CW21" s="48">
        <f t="shared" si="46"/>
        <v>0.9999971502489966</v>
      </c>
      <c r="CX21" s="48">
        <f t="shared" si="46"/>
        <v>0.99999818467288881</v>
      </c>
      <c r="CY21" s="48">
        <f t="shared" si="46"/>
        <v>0.99999878584269897</v>
      </c>
      <c r="CZ21" s="48">
        <f t="shared" si="46"/>
        <v>0.99999915194593403</v>
      </c>
      <c r="DA21" s="48">
        <f t="shared" si="46"/>
        <v>0.99999938441506131</v>
      </c>
      <c r="DB21" s="48">
        <f t="shared" si="46"/>
        <v>0.99999953764551808</v>
      </c>
      <c r="DC21" s="48">
        <f t="shared" si="46"/>
        <v>0.99999964207176195</v>
      </c>
      <c r="DD21" s="48">
        <f t="shared" si="46"/>
        <v>0.99999971539046584</v>
      </c>
      <c r="DE21" s="48">
        <f t="shared" si="46"/>
        <v>0.99999976825801418</v>
      </c>
      <c r="DF21" s="48">
        <f t="shared" si="46"/>
        <v>0.99999980729873872</v>
      </c>
      <c r="DG21" s="48">
        <f t="shared" si="46"/>
        <v>0.99999983675150295</v>
      </c>
      <c r="DH21" s="48">
        <f t="shared" si="46"/>
        <v>0.99999985940127156</v>
      </c>
      <c r="DI21" s="48">
        <f t="shared" si="46"/>
        <v>0.9999998771224109</v>
      </c>
      <c r="DJ21" s="48">
        <f t="shared" si="46"/>
        <v>0.99999989120452704</v>
      </c>
      <c r="DK21" s="48">
        <f t="shared" si="46"/>
        <v>0.99999990255298166</v>
      </c>
      <c r="DL21" s="48"/>
      <c r="DM21" s="48">
        <f>CI21*$CD21</f>
        <v>0</v>
      </c>
      <c r="DN21" s="48">
        <f t="shared" ref="DN21:EC22" si="53">CJ21*$CD21</f>
        <v>7.5608763881060082E-2</v>
      </c>
      <c r="DO21" s="48">
        <f t="shared" si="53"/>
        <v>0.60651181591934522</v>
      </c>
      <c r="DP21" s="48">
        <f t="shared" si="53"/>
        <v>0.75158614195105367</v>
      </c>
      <c r="DQ21" s="48">
        <f t="shared" si="53"/>
        <v>0.78747980033777909</v>
      </c>
      <c r="DR21" s="48">
        <f t="shared" si="53"/>
        <v>0.79650588419140034</v>
      </c>
      <c r="DS21" s="48">
        <f t="shared" si="53"/>
        <v>0.79892770934018875</v>
      </c>
      <c r="DT21" s="48">
        <f t="shared" si="53"/>
        <v>0.79963587707335892</v>
      </c>
      <c r="DU21" s="48">
        <f t="shared" si="53"/>
        <v>0.79986326319169843</v>
      </c>
      <c r="DV21" s="48">
        <f t="shared" si="53"/>
        <v>0.79994346175244058</v>
      </c>
      <c r="DW21" s="48">
        <f t="shared" si="53"/>
        <v>0.79997442075314884</v>
      </c>
      <c r="DX21" s="48">
        <f t="shared" si="53"/>
        <v>0.79998742801354827</v>
      </c>
      <c r="DY21" s="48">
        <f t="shared" si="53"/>
        <v>0.79999333708322584</v>
      </c>
      <c r="DZ21" s="48">
        <f t="shared" si="53"/>
        <v>0.79999621992536407</v>
      </c>
      <c r="EA21" s="48">
        <f t="shared" si="53"/>
        <v>0.79999772019919735</v>
      </c>
      <c r="EB21" s="48">
        <f t="shared" si="53"/>
        <v>0.79999854773831114</v>
      </c>
      <c r="EC21" s="48">
        <f t="shared" si="53"/>
        <v>0.79999902867415917</v>
      </c>
      <c r="ED21" s="48">
        <f t="shared" ref="ED21:EO22" si="54">CZ21*$CD21</f>
        <v>0.79999932155674724</v>
      </c>
      <c r="EE21" s="48">
        <f t="shared" si="54"/>
        <v>0.79999950753204907</v>
      </c>
      <c r="EF21" s="48">
        <f t="shared" si="54"/>
        <v>0.79999963011641451</v>
      </c>
      <c r="EG21" s="48">
        <f t="shared" si="54"/>
        <v>0.79999971365740963</v>
      </c>
      <c r="EH21" s="48">
        <f t="shared" si="54"/>
        <v>0.79999977231237274</v>
      </c>
      <c r="EI21" s="48">
        <f t="shared" si="54"/>
        <v>0.79999981460641134</v>
      </c>
      <c r="EJ21" s="48">
        <f t="shared" si="54"/>
        <v>0.79999984583899098</v>
      </c>
      <c r="EK21" s="48">
        <f t="shared" si="54"/>
        <v>0.79999986940120238</v>
      </c>
      <c r="EL21" s="48">
        <f t="shared" si="54"/>
        <v>0.79999988752101725</v>
      </c>
      <c r="EM21" s="48">
        <f t="shared" si="54"/>
        <v>0.79999990169792878</v>
      </c>
      <c r="EN21" s="48">
        <f t="shared" si="54"/>
        <v>0.79999991296362172</v>
      </c>
      <c r="EO21" s="48">
        <f t="shared" si="54"/>
        <v>0.79999992204238535</v>
      </c>
      <c r="EP21" s="48"/>
      <c r="EQ21" s="48">
        <f t="shared" si="20"/>
        <v>2.1864756559652214</v>
      </c>
      <c r="ER21" s="48">
        <f t="shared" si="20"/>
        <v>2.2620844198462815</v>
      </c>
      <c r="ES21" s="48">
        <f t="shared" si="20"/>
        <v>2.7929874718845666</v>
      </c>
      <c r="ET21" s="48">
        <f t="shared" si="20"/>
        <v>2.9380617979162751</v>
      </c>
      <c r="EU21" s="48">
        <f t="shared" si="20"/>
        <v>2.9739554563030004</v>
      </c>
      <c r="EV21" s="48">
        <f t="shared" si="20"/>
        <v>2.9829815401566218</v>
      </c>
      <c r="EW21" s="48">
        <f t="shared" si="20"/>
        <v>2.9854033653054102</v>
      </c>
      <c r="EX21" s="48">
        <f t="shared" si="20"/>
        <v>2.9861115330385806</v>
      </c>
      <c r="EY21" s="48">
        <f t="shared" si="20"/>
        <v>2.9863389191569198</v>
      </c>
      <c r="EZ21" s="48">
        <f t="shared" si="20"/>
        <v>2.986419117717662</v>
      </c>
      <c r="FA21" s="48">
        <f t="shared" si="20"/>
        <v>2.9864500767183704</v>
      </c>
      <c r="FB21" s="48">
        <f t="shared" si="20"/>
        <v>2.9864630839787698</v>
      </c>
      <c r="FC21" s="48">
        <f t="shared" si="20"/>
        <v>2.9864689930484474</v>
      </c>
      <c r="FD21" s="48">
        <f t="shared" si="20"/>
        <v>2.9864718758905857</v>
      </c>
      <c r="FE21" s="48">
        <f t="shared" si="20"/>
        <v>2.9864733761644189</v>
      </c>
      <c r="FF21" s="48">
        <f t="shared" si="20"/>
        <v>2.9864742037035326</v>
      </c>
      <c r="FG21" s="48">
        <f t="shared" si="51"/>
        <v>2.9864746846393806</v>
      </c>
      <c r="FH21" s="48">
        <f t="shared" si="10"/>
        <v>2.9864749775219686</v>
      </c>
      <c r="FI21" s="48">
        <f t="shared" si="10"/>
        <v>2.9864751634972704</v>
      </c>
      <c r="FJ21" s="48">
        <f t="shared" si="10"/>
        <v>2.9864752860816361</v>
      </c>
      <c r="FK21" s="48">
        <f t="shared" si="10"/>
        <v>2.9864753696226312</v>
      </c>
      <c r="FL21" s="48">
        <f t="shared" si="10"/>
        <v>2.9864754282775943</v>
      </c>
      <c r="FM21" s="48">
        <f t="shared" si="10"/>
        <v>2.9864754705716328</v>
      </c>
      <c r="FN21" s="48">
        <f t="shared" si="10"/>
        <v>2.9864755018042124</v>
      </c>
      <c r="FO21" s="48">
        <f t="shared" si="10"/>
        <v>2.9864755253664237</v>
      </c>
      <c r="FP21" s="48">
        <f t="shared" si="10"/>
        <v>2.9864755434862387</v>
      </c>
      <c r="FQ21" s="48">
        <f t="shared" si="10"/>
        <v>2.9864755576631503</v>
      </c>
      <c r="FR21" s="48">
        <f t="shared" si="10"/>
        <v>2.9864755689288431</v>
      </c>
      <c r="FS21" s="48">
        <f t="shared" si="10"/>
        <v>2.9864755780076067</v>
      </c>
      <c r="FT21" s="48"/>
      <c r="FU21" s="48">
        <f t="shared" si="32"/>
        <v>0</v>
      </c>
      <c r="FV21" s="48">
        <f t="shared" si="32"/>
        <v>2756.8696657861351</v>
      </c>
      <c r="FW21" s="48">
        <f t="shared" si="32"/>
        <v>8213.1124600120347</v>
      </c>
      <c r="FX21" s="48">
        <f t="shared" si="32"/>
        <v>13949.04252301278</v>
      </c>
      <c r="FY21" s="48">
        <f t="shared" si="33"/>
        <v>19365.678308148337</v>
      </c>
      <c r="FZ21" s="48">
        <f t="shared" si="33"/>
        <v>24390.195948215813</v>
      </c>
      <c r="GA21" s="48">
        <f t="shared" si="33"/>
        <v>29009.919814016434</v>
      </c>
      <c r="GB21" s="48">
        <f t="shared" si="33"/>
        <v>33223.560877739008</v>
      </c>
      <c r="GC21" s="48">
        <f t="shared" si="33"/>
        <v>37041.204516973601</v>
      </c>
      <c r="GD21" s="48">
        <f t="shared" si="33"/>
        <v>40482.322758519585</v>
      </c>
      <c r="GE21" s="48">
        <f t="shared" si="33"/>
        <v>43572.30035376767</v>
      </c>
      <c r="GF21" s="48">
        <f t="shared" si="33"/>
        <v>46339.423421355168</v>
      </c>
      <c r="GG21" s="48">
        <f t="shared" si="33"/>
        <v>48812.754336215447</v>
      </c>
      <c r="GH21" s="48">
        <f t="shared" si="33"/>
        <v>51020.766029830658</v>
      </c>
      <c r="GI21" s="48">
        <f t="shared" si="33"/>
        <v>52990.522834143238</v>
      </c>
      <c r="GJ21" s="48">
        <f t="shared" si="33"/>
        <v>54747.230772684365</v>
      </c>
      <c r="GK21" s="48">
        <f t="shared" si="33"/>
        <v>56314.030250009513</v>
      </c>
      <c r="GL21" s="48">
        <f t="shared" si="33"/>
        <v>57711.944245971434</v>
      </c>
      <c r="GM21" s="48">
        <f t="shared" si="33"/>
        <v>58959.923571525163</v>
      </c>
      <c r="GN21" s="48">
        <f t="shared" si="33"/>
        <v>60074.950152506259</v>
      </c>
      <c r="GO21" s="48">
        <f t="shared" si="34"/>
        <v>61072.17241996948</v>
      </c>
      <c r="GP21" s="48">
        <f t="shared" si="34"/>
        <v>61965.055740765922</v>
      </c>
      <c r="GQ21" s="48">
        <f t="shared" si="34"/>
        <v>62765.536814816805</v>
      </c>
      <c r="GR21" s="48">
        <f t="shared" si="34"/>
        <v>63484.175026968798</v>
      </c>
      <c r="GS21" s="48">
        <f t="shared" si="29"/>
        <v>64130.296491491907</v>
      </c>
      <c r="GT21" s="48">
        <f t="shared" si="29"/>
        <v>64712.128381757553</v>
      </c>
      <c r="GU21" s="48">
        <f t="shared" si="29"/>
        <v>65236.922377329363</v>
      </c>
      <c r="GV21" s="48">
        <f t="shared" si="29"/>
        <v>65711.06687720395</v>
      </c>
      <c r="GW21" s="48">
        <f t="shared" si="29"/>
        <v>66140.18815296753</v>
      </c>
    </row>
    <row r="22" spans="1:205" x14ac:dyDescent="0.25">
      <c r="A22" s="24">
        <v>18</v>
      </c>
      <c r="B22" s="22">
        <f t="shared" si="14"/>
        <v>85</v>
      </c>
      <c r="C22" s="3"/>
      <c r="D22" s="48" t="s">
        <v>59</v>
      </c>
      <c r="E22" s="48">
        <v>100</v>
      </c>
      <c r="F22" s="48">
        <v>4.0399999999999998E-2</v>
      </c>
      <c r="G22" s="48">
        <v>1.48</v>
      </c>
      <c r="H22" s="48">
        <f t="shared" si="36"/>
        <v>55</v>
      </c>
      <c r="I22" s="48"/>
      <c r="J22" s="48">
        <v>0.8</v>
      </c>
      <c r="K22" s="48">
        <v>50</v>
      </c>
      <c r="L22" s="48">
        <f>IF('Graph-Settings'!$I$6='Graph-Settings'!$C$46, K22, 'Graph-Settings'!$I$6)</f>
        <v>50</v>
      </c>
      <c r="M22" s="48">
        <f t="shared" si="41"/>
        <v>1</v>
      </c>
      <c r="N22" s="48">
        <f t="shared" si="52"/>
        <v>0</v>
      </c>
      <c r="O22" s="48">
        <f t="shared" si="52"/>
        <v>1.7433066139408064</v>
      </c>
      <c r="P22" s="48">
        <f t="shared" si="52"/>
        <v>4.5294401425580038</v>
      </c>
      <c r="Q22" s="48">
        <f t="shared" si="52"/>
        <v>7.6939637301585968</v>
      </c>
      <c r="R22" s="48">
        <f t="shared" si="52"/>
        <v>10.990294164674049</v>
      </c>
      <c r="S22" s="48">
        <f t="shared" si="52"/>
        <v>14.285016794548413</v>
      </c>
      <c r="T22" s="48">
        <f t="shared" si="52"/>
        <v>17.499377111051526</v>
      </c>
      <c r="U22" s="48">
        <f t="shared" si="52"/>
        <v>20.586009528444439</v>
      </c>
      <c r="V22" s="48">
        <f t="shared" si="52"/>
        <v>23.517161079033329</v>
      </c>
      <c r="W22" s="48">
        <f t="shared" si="52"/>
        <v>26.277903603338878</v>
      </c>
      <c r="X22" s="48">
        <f t="shared" si="52"/>
        <v>28.86189696988836</v>
      </c>
      <c r="Y22" s="48">
        <f t="shared" si="52"/>
        <v>31.268604285789817</v>
      </c>
      <c r="Z22" s="48">
        <f t="shared" si="52"/>
        <v>33.501397261138337</v>
      </c>
      <c r="AA22" s="48">
        <f t="shared" si="52"/>
        <v>35.566237194939525</v>
      </c>
      <c r="AB22" s="48">
        <f t="shared" si="52"/>
        <v>37.470743054536094</v>
      </c>
      <c r="AC22" s="48">
        <f t="shared" si="52"/>
        <v>39.223527551524462</v>
      </c>
      <c r="AD22" s="48">
        <f t="shared" si="52"/>
        <v>40.833722827427223</v>
      </c>
      <c r="AE22" s="48">
        <f t="shared" si="52"/>
        <v>42.3106424604726</v>
      </c>
      <c r="AF22" s="48">
        <f t="shared" si="52"/>
        <v>43.663542625127135</v>
      </c>
      <c r="AG22" s="48">
        <f t="shared" si="52"/>
        <v>44.901455945139368</v>
      </c>
      <c r="AH22" s="48">
        <f t="shared" si="52"/>
        <v>46.033078896464062</v>
      </c>
      <c r="AI22" s="48">
        <f t="shared" si="52"/>
        <v>47.066698730902417</v>
      </c>
      <c r="AJ22" s="48">
        <f t="shared" si="52"/>
        <v>48.010149536317428</v>
      </c>
      <c r="AK22" s="48">
        <f t="shared" si="52"/>
        <v>48.870789688870268</v>
      </c>
      <c r="AL22" s="48">
        <f t="shared" si="52"/>
        <v>49.655494889670372</v>
      </c>
      <c r="AM22" s="48">
        <f t="shared" si="52"/>
        <v>50.370662415176469</v>
      </c>
      <c r="AN22" s="48">
        <f t="shared" si="52"/>
        <v>51.022223286256654</v>
      </c>
      <c r="AO22" s="48">
        <f t="shared" si="52"/>
        <v>51.615659871714229</v>
      </c>
      <c r="AP22" s="55">
        <f t="shared" si="52"/>
        <v>52.156027056923605</v>
      </c>
      <c r="AQ22" s="3"/>
      <c r="AR22" s="63">
        <f t="shared" si="43"/>
        <v>0</v>
      </c>
      <c r="AS22" s="48">
        <f t="shared" si="43"/>
        <v>1.7433066139408064</v>
      </c>
      <c r="AT22" s="48">
        <f t="shared" si="43"/>
        <v>4.5294401425580038</v>
      </c>
      <c r="AU22" s="48">
        <f t="shared" si="43"/>
        <v>7.6939637301585968</v>
      </c>
      <c r="AV22" s="48">
        <f t="shared" si="43"/>
        <v>10.990294164674049</v>
      </c>
      <c r="AW22" s="48">
        <f t="shared" si="43"/>
        <v>14.285016794548413</v>
      </c>
      <c r="AX22" s="48">
        <f t="shared" si="43"/>
        <v>17.499377111051526</v>
      </c>
      <c r="AY22" s="48">
        <f t="shared" si="43"/>
        <v>20.586009528444439</v>
      </c>
      <c r="AZ22" s="48">
        <f t="shared" si="43"/>
        <v>23.517161079033329</v>
      </c>
      <c r="BA22" s="48">
        <f t="shared" si="43"/>
        <v>26.277903603338878</v>
      </c>
      <c r="BB22" s="48">
        <f t="shared" si="43"/>
        <v>28.86189696988836</v>
      </c>
      <c r="BC22" s="48">
        <f t="shared" si="43"/>
        <v>31.268604285789817</v>
      </c>
      <c r="BD22" s="48">
        <f t="shared" si="43"/>
        <v>33.501397261138337</v>
      </c>
      <c r="BE22" s="48">
        <f t="shared" si="43"/>
        <v>35.566237194939525</v>
      </c>
      <c r="BF22" s="48">
        <f t="shared" si="43"/>
        <v>37.470743054536094</v>
      </c>
      <c r="BG22" s="48">
        <f t="shared" si="43"/>
        <v>39.223527551524462</v>
      </c>
      <c r="BH22" s="48">
        <f t="shared" si="44"/>
        <v>40.833722827427223</v>
      </c>
      <c r="BI22" s="48">
        <f t="shared" si="44"/>
        <v>42.3106424604726</v>
      </c>
      <c r="BJ22" s="48">
        <f t="shared" si="44"/>
        <v>43.663542625127135</v>
      </c>
      <c r="BK22" s="48">
        <f t="shared" si="44"/>
        <v>44.901455945139368</v>
      </c>
      <c r="BL22" s="48">
        <f t="shared" si="44"/>
        <v>46.033078896464062</v>
      </c>
      <c r="BM22" s="48">
        <f t="shared" si="44"/>
        <v>47.066698730902417</v>
      </c>
      <c r="BN22" s="48">
        <f t="shared" si="44"/>
        <v>48.010149536317428</v>
      </c>
      <c r="BO22" s="48">
        <f t="shared" si="44"/>
        <v>48.870789688870268</v>
      </c>
      <c r="BP22" s="48">
        <f t="shared" si="44"/>
        <v>49.655494889670372</v>
      </c>
      <c r="BQ22" s="48">
        <f t="shared" si="44"/>
        <v>50.370662415176469</v>
      </c>
      <c r="BR22" s="48">
        <f t="shared" si="44"/>
        <v>51.022223286256654</v>
      </c>
      <c r="BS22" s="48">
        <f t="shared" si="44"/>
        <v>51.615659871714229</v>
      </c>
      <c r="BT22" s="55">
        <f t="shared" si="44"/>
        <v>52.156027056923605</v>
      </c>
      <c r="BU22" s="3"/>
      <c r="BV22" s="3"/>
      <c r="BW22" s="63" t="s">
        <v>25</v>
      </c>
      <c r="BX22" s="48"/>
      <c r="BY22" s="48"/>
      <c r="BZ22" s="48"/>
      <c r="CA22" s="48">
        <f>5*(1-EXP(-0.0115*L21))</f>
        <v>2.1864756559652214</v>
      </c>
      <c r="CB22" s="48"/>
      <c r="CC22" s="48">
        <v>6</v>
      </c>
      <c r="CD22" s="48">
        <v>0.8</v>
      </c>
      <c r="CE22" s="48">
        <f>0.001*CC22^1.5*(460+25.9*$CC$1)^1.5</f>
        <v>2381.5836371856572</v>
      </c>
      <c r="CF22" s="48">
        <f t="shared" si="45"/>
        <v>3.6307800191114792</v>
      </c>
      <c r="CG22" s="48"/>
      <c r="CH22" s="3"/>
      <c r="CI22" s="63">
        <f t="shared" si="46"/>
        <v>0</v>
      </c>
      <c r="CJ22" s="48">
        <f t="shared" si="46"/>
        <v>0</v>
      </c>
      <c r="CK22" s="48">
        <f t="shared" si="46"/>
        <v>0.1867297618300281</v>
      </c>
      <c r="CL22" s="48">
        <f t="shared" si="46"/>
        <v>0.6072304608669723</v>
      </c>
      <c r="CM22" s="48">
        <f t="shared" si="46"/>
        <v>0.81597584512220278</v>
      </c>
      <c r="CN22" s="48">
        <f t="shared" si="46"/>
        <v>0.91374734650206824</v>
      </c>
      <c r="CO22" s="48">
        <f t="shared" si="46"/>
        <v>0.95881896034686631</v>
      </c>
      <c r="CP22" s="48">
        <f t="shared" si="46"/>
        <v>0.97975207150380805</v>
      </c>
      <c r="CQ22" s="48">
        <f t="shared" si="46"/>
        <v>0.98968202381001991</v>
      </c>
      <c r="CR22" s="48">
        <f t="shared" si="46"/>
        <v>0.99453197847928687</v>
      </c>
      <c r="CS22" s="48">
        <f t="shared" si="46"/>
        <v>0.99698198786774295</v>
      </c>
      <c r="CT22" s="48">
        <f t="shared" si="46"/>
        <v>0.9982649162248084</v>
      </c>
      <c r="CU22" s="48">
        <f t="shared" si="46"/>
        <v>0.9989617741807818</v>
      </c>
      <c r="CV22" s="48">
        <f t="shared" si="46"/>
        <v>0.99935428682249006</v>
      </c>
      <c r="CW22" s="48">
        <f t="shared" si="46"/>
        <v>0.99958331978386783</v>
      </c>
      <c r="CX22" s="48">
        <f t="shared" si="46"/>
        <v>0.99972156667434708</v>
      </c>
      <c r="CY22" s="48">
        <f t="shared" si="46"/>
        <v>0.99980774286668794</v>
      </c>
      <c r="CZ22" s="48">
        <f t="shared" si="46"/>
        <v>0.99986311485775059</v>
      </c>
      <c r="DA22" s="48">
        <f t="shared" si="46"/>
        <v>0.99989971910897912</v>
      </c>
      <c r="DB22" s="48">
        <f t="shared" si="46"/>
        <v>0.99992456622681314</v>
      </c>
      <c r="DC22" s="48">
        <f t="shared" si="46"/>
        <v>0.99994185256219492</v>
      </c>
      <c r="DD22" s="48">
        <f t="shared" si="46"/>
        <v>0.99995415577418945</v>
      </c>
      <c r="DE22" s="48">
        <f t="shared" si="46"/>
        <v>0.99996309837570152</v>
      </c>
      <c r="DF22" s="48">
        <f t="shared" si="46"/>
        <v>0.9999697254225004</v>
      </c>
      <c r="DG22" s="48">
        <f t="shared" si="46"/>
        <v>0.99997472473782534</v>
      </c>
      <c r="DH22" s="48">
        <f t="shared" si="46"/>
        <v>0.99997855830036952</v>
      </c>
      <c r="DI22" s="48">
        <f t="shared" si="46"/>
        <v>0.99998154235576198</v>
      </c>
      <c r="DJ22" s="48">
        <f t="shared" si="46"/>
        <v>0.99998389728016035</v>
      </c>
      <c r="DK22" s="48">
        <f t="shared" si="46"/>
        <v>0.99998577922762122</v>
      </c>
      <c r="DL22" s="48"/>
      <c r="DM22" s="48">
        <f>CI22*$CD22</f>
        <v>0</v>
      </c>
      <c r="DN22" s="48">
        <f t="shared" si="53"/>
        <v>0</v>
      </c>
      <c r="DO22" s="48">
        <f t="shared" si="53"/>
        <v>0.14938380946402249</v>
      </c>
      <c r="DP22" s="48">
        <f t="shared" si="53"/>
        <v>0.48578436869357788</v>
      </c>
      <c r="DQ22" s="48">
        <f t="shared" si="53"/>
        <v>0.65278067609776225</v>
      </c>
      <c r="DR22" s="48">
        <f t="shared" si="53"/>
        <v>0.73099787720165466</v>
      </c>
      <c r="DS22" s="48">
        <f t="shared" si="53"/>
        <v>0.76705516827749309</v>
      </c>
      <c r="DT22" s="48">
        <f t="shared" si="53"/>
        <v>0.78380165720304651</v>
      </c>
      <c r="DU22" s="48">
        <f t="shared" si="53"/>
        <v>0.79174561904801599</v>
      </c>
      <c r="DV22" s="48">
        <f t="shared" si="53"/>
        <v>0.79562558278342954</v>
      </c>
      <c r="DW22" s="48">
        <f t="shared" si="53"/>
        <v>0.7975855902941944</v>
      </c>
      <c r="DX22" s="48">
        <f t="shared" si="53"/>
        <v>0.79861193297984678</v>
      </c>
      <c r="DY22" s="48">
        <f t="shared" si="53"/>
        <v>0.79916941934462549</v>
      </c>
      <c r="DZ22" s="48">
        <f t="shared" si="53"/>
        <v>0.79948342945799211</v>
      </c>
      <c r="EA22" s="48">
        <f t="shared" si="53"/>
        <v>0.79966665582709429</v>
      </c>
      <c r="EB22" s="48">
        <f t="shared" si="53"/>
        <v>0.79977725333947769</v>
      </c>
      <c r="EC22" s="48">
        <f t="shared" si="53"/>
        <v>0.79984619429335035</v>
      </c>
      <c r="ED22" s="48">
        <f t="shared" si="54"/>
        <v>0.79989049188620054</v>
      </c>
      <c r="EE22" s="48">
        <f t="shared" si="54"/>
        <v>0.79991977528718339</v>
      </c>
      <c r="EF22" s="48">
        <f t="shared" si="54"/>
        <v>0.79993965298145053</v>
      </c>
      <c r="EG22" s="48">
        <f t="shared" si="54"/>
        <v>0.79995348204975603</v>
      </c>
      <c r="EH22" s="48">
        <f t="shared" si="54"/>
        <v>0.7999633246193516</v>
      </c>
      <c r="EI22" s="48">
        <f t="shared" si="54"/>
        <v>0.79997047870056126</v>
      </c>
      <c r="EJ22" s="48">
        <f t="shared" si="54"/>
        <v>0.79997578033800032</v>
      </c>
      <c r="EK22" s="48">
        <f t="shared" si="54"/>
        <v>0.79997977979026036</v>
      </c>
      <c r="EL22" s="48">
        <f t="shared" si="54"/>
        <v>0.79998284664029562</v>
      </c>
      <c r="EM22" s="48">
        <f t="shared" si="54"/>
        <v>0.79998523388460963</v>
      </c>
      <c r="EN22" s="48">
        <f t="shared" si="54"/>
        <v>0.79998711782412835</v>
      </c>
      <c r="EO22" s="48">
        <f t="shared" si="54"/>
        <v>0.79998862338209697</v>
      </c>
      <c r="EP22" s="48"/>
      <c r="EQ22" s="48">
        <f t="shared" si="20"/>
        <v>2.1864756559652214</v>
      </c>
      <c r="ER22" s="48">
        <f t="shared" si="20"/>
        <v>2.1864756559652214</v>
      </c>
      <c r="ES22" s="48">
        <f t="shared" si="20"/>
        <v>2.3358594654292437</v>
      </c>
      <c r="ET22" s="48">
        <f t="shared" si="20"/>
        <v>2.6722600246587991</v>
      </c>
      <c r="EU22" s="48">
        <f t="shared" si="20"/>
        <v>2.8392563320629836</v>
      </c>
      <c r="EV22" s="48">
        <f t="shared" si="20"/>
        <v>2.9174735331668762</v>
      </c>
      <c r="EW22" s="48">
        <f t="shared" si="20"/>
        <v>2.9535308242427147</v>
      </c>
      <c r="EX22" s="48">
        <f t="shared" si="20"/>
        <v>2.970277313168268</v>
      </c>
      <c r="EY22" s="48">
        <f t="shared" si="20"/>
        <v>2.9782212750132375</v>
      </c>
      <c r="EZ22" s="48">
        <f t="shared" si="20"/>
        <v>2.9821012387486512</v>
      </c>
      <c r="FA22" s="48">
        <f t="shared" si="20"/>
        <v>2.984061246259416</v>
      </c>
      <c r="FB22" s="48">
        <f t="shared" si="20"/>
        <v>2.9850875889450683</v>
      </c>
      <c r="FC22" s="48">
        <f t="shared" si="20"/>
        <v>2.9856450753098471</v>
      </c>
      <c r="FD22" s="48">
        <f t="shared" si="20"/>
        <v>2.9859590854232136</v>
      </c>
      <c r="FE22" s="48">
        <f t="shared" si="20"/>
        <v>2.9861423117923156</v>
      </c>
      <c r="FF22" s="48">
        <f t="shared" si="20"/>
        <v>2.986252909304699</v>
      </c>
      <c r="FG22" s="48">
        <f t="shared" si="51"/>
        <v>2.9863218502585718</v>
      </c>
      <c r="FH22" s="48">
        <f t="shared" si="10"/>
        <v>2.9863661478514221</v>
      </c>
      <c r="FI22" s="48">
        <f t="shared" si="10"/>
        <v>2.9863954312524048</v>
      </c>
      <c r="FJ22" s="48">
        <f t="shared" si="10"/>
        <v>2.9864153089466718</v>
      </c>
      <c r="FK22" s="48">
        <f t="shared" si="10"/>
        <v>2.9864291380149774</v>
      </c>
      <c r="FL22" s="48">
        <f t="shared" si="10"/>
        <v>2.9864389805845732</v>
      </c>
      <c r="FM22" s="48">
        <f t="shared" si="10"/>
        <v>2.9864461346657825</v>
      </c>
      <c r="FN22" s="48">
        <f t="shared" si="10"/>
        <v>2.9864514363032217</v>
      </c>
      <c r="FO22" s="48">
        <f t="shared" si="10"/>
        <v>2.9864554357554818</v>
      </c>
      <c r="FP22" s="48">
        <f t="shared" si="10"/>
        <v>2.986458502605517</v>
      </c>
      <c r="FQ22" s="48">
        <f t="shared" si="10"/>
        <v>2.9864608898498313</v>
      </c>
      <c r="FR22" s="48">
        <f t="shared" si="10"/>
        <v>2.9864627737893499</v>
      </c>
      <c r="FS22" s="48">
        <f t="shared" si="10"/>
        <v>2.9864642793473184</v>
      </c>
      <c r="FT22" s="48"/>
      <c r="FU22" s="48">
        <f t="shared" si="32"/>
        <v>0</v>
      </c>
      <c r="FV22" s="48">
        <f t="shared" si="32"/>
        <v>1143.50924167942</v>
      </c>
      <c r="FW22" s="48">
        <f t="shared" si="32"/>
        <v>3174.0406890267891</v>
      </c>
      <c r="FX22" s="48">
        <f t="shared" si="32"/>
        <v>6168.0815121832547</v>
      </c>
      <c r="FY22" s="48">
        <f t="shared" si="33"/>
        <v>9361.2786894856963</v>
      </c>
      <c r="FZ22" s="48">
        <f t="shared" si="33"/>
        <v>12502.847525681796</v>
      </c>
      <c r="GA22" s="48">
        <f t="shared" si="33"/>
        <v>15505.484910761434</v>
      </c>
      <c r="GB22" s="48">
        <f t="shared" si="33"/>
        <v>18343.847121301296</v>
      </c>
      <c r="GC22" s="48">
        <f t="shared" si="33"/>
        <v>21011.792836047098</v>
      </c>
      <c r="GD22" s="48">
        <f t="shared" si="33"/>
        <v>23509.010666170354</v>
      </c>
      <c r="GE22" s="48">
        <f t="shared" si="33"/>
        <v>25837.700472412776</v>
      </c>
      <c r="GF22" s="48">
        <f t="shared" si="33"/>
        <v>28001.856773143725</v>
      </c>
      <c r="GG22" s="48">
        <f t="shared" si="33"/>
        <v>30006.984524614945</v>
      </c>
      <c r="GH22" s="48">
        <f t="shared" si="33"/>
        <v>31859.79872596401</v>
      </c>
      <c r="GI22" s="48">
        <f t="shared" si="33"/>
        <v>33567.891386834483</v>
      </c>
      <c r="GJ22" s="48">
        <f t="shared" si="33"/>
        <v>35139.411979179888</v>
      </c>
      <c r="GK22" s="48">
        <f t="shared" si="33"/>
        <v>36582.791612084446</v>
      </c>
      <c r="GL22" s="48">
        <f t="shared" si="33"/>
        <v>37906.521101340113</v>
      </c>
      <c r="GM22" s="48">
        <f t="shared" si="33"/>
        <v>39118.981262392292</v>
      </c>
      <c r="GN22" s="48">
        <f t="shared" si="33"/>
        <v>40228.318628567627</v>
      </c>
      <c r="GO22" s="48">
        <f t="shared" si="34"/>
        <v>41242.358438682786</v>
      </c>
      <c r="GP22" s="48">
        <f t="shared" si="34"/>
        <v>42168.547133219232</v>
      </c>
      <c r="GQ22" s="48">
        <f t="shared" si="34"/>
        <v>43013.917652238422</v>
      </c>
      <c r="GR22" s="48">
        <f t="shared" si="34"/>
        <v>43785.072017879786</v>
      </c>
      <c r="GS22" s="48">
        <f t="shared" si="29"/>
        <v>44488.176788515389</v>
      </c>
      <c r="GT22" s="48">
        <f t="shared" si="29"/>
        <v>45128.96791550277</v>
      </c>
      <c r="GU22" s="48">
        <f t="shared" si="29"/>
        <v>45712.762307277255</v>
      </c>
      <c r="GV22" s="48">
        <f t="shared" si="29"/>
        <v>46244.474025434196</v>
      </c>
      <c r="GW22" s="48">
        <f t="shared" si="29"/>
        <v>46728.633527452381</v>
      </c>
    </row>
    <row r="23" spans="1:205" x14ac:dyDescent="0.25">
      <c r="A23" s="24">
        <v>19</v>
      </c>
      <c r="B23" s="22">
        <f t="shared" si="14"/>
        <v>90</v>
      </c>
      <c r="C23" s="3"/>
      <c r="D23" s="69" t="s">
        <v>139</v>
      </c>
      <c r="AQ23" s="3"/>
      <c r="BU23" s="3"/>
      <c r="BV23" s="3"/>
      <c r="CH23" s="3"/>
    </row>
    <row r="24" spans="1:205" x14ac:dyDescent="0.25">
      <c r="A24" s="24">
        <v>20</v>
      </c>
      <c r="B24" s="22">
        <f t="shared" si="14"/>
        <v>95</v>
      </c>
      <c r="C24" s="3"/>
      <c r="D24" s="43" t="s">
        <v>16</v>
      </c>
      <c r="E24" s="43">
        <v>30</v>
      </c>
      <c r="F24" s="43">
        <v>0.08</v>
      </c>
      <c r="G24" s="43">
        <v>3</v>
      </c>
      <c r="H24" s="43"/>
      <c r="I24" s="43"/>
      <c r="J24" s="43">
        <v>0.8</v>
      </c>
      <c r="K24" s="43">
        <v>62</v>
      </c>
      <c r="L24" s="43">
        <f>IF('Graph-Settings'!$I$6='Graph-Settings'!$C$46, K24, 'Graph-Settings'!$I$6)</f>
        <v>62</v>
      </c>
      <c r="M24" s="43">
        <f t="shared" si="41"/>
        <v>1</v>
      </c>
      <c r="N24" s="43">
        <f t="shared" ref="N24:AC25" si="55">$E24*(1-EXP(-$F24*N$4))^$G24</f>
        <v>0</v>
      </c>
      <c r="O24" s="43">
        <f t="shared" si="55"/>
        <v>0.17868728336837691</v>
      </c>
      <c r="P24" s="43">
        <f t="shared" si="55"/>
        <v>1.0749762699763432</v>
      </c>
      <c r="Q24" s="43">
        <f t="shared" si="55"/>
        <v>2.7554651769882148</v>
      </c>
      <c r="R24" s="43">
        <f t="shared" si="55"/>
        <v>5.0095412502866683</v>
      </c>
      <c r="S24" s="43">
        <f t="shared" si="55"/>
        <v>7.577413734829415</v>
      </c>
      <c r="T24" s="43">
        <f t="shared" si="55"/>
        <v>10.237425050530156</v>
      </c>
      <c r="U24" s="43">
        <f t="shared" si="55"/>
        <v>12.829311576910703</v>
      </c>
      <c r="V24" s="43">
        <f t="shared" si="55"/>
        <v>15.251019327063375</v>
      </c>
      <c r="W24" s="43">
        <f t="shared" si="55"/>
        <v>17.446737652035161</v>
      </c>
      <c r="X24" s="43">
        <f t="shared" si="55"/>
        <v>19.39386944339094</v>
      </c>
      <c r="Y24" s="43">
        <f t="shared" si="55"/>
        <v>21.091865297539673</v>
      </c>
      <c r="Z24" s="43">
        <f t="shared" si="55"/>
        <v>22.553663864113378</v>
      </c>
      <c r="AA24" s="43">
        <f t="shared" si="55"/>
        <v>23.799576709209024</v>
      </c>
      <c r="AB24" s="43">
        <f t="shared" si="55"/>
        <v>24.853156078488485</v>
      </c>
      <c r="AC24" s="43">
        <f t="shared" si="55"/>
        <v>25.738549248669614</v>
      </c>
      <c r="AD24" s="43">
        <f t="shared" ref="AD24:AP25" si="56">$E24*(1-EXP(-$F24*AD$4))^$G24</f>
        <v>26.478909934437972</v>
      </c>
      <c r="AE24" s="43">
        <f t="shared" si="56"/>
        <v>27.095530357316161</v>
      </c>
      <c r="AF24" s="43">
        <f t="shared" si="56"/>
        <v>27.60744571739524</v>
      </c>
      <c r="AG24" s="43">
        <f t="shared" si="56"/>
        <v>28.031335297409477</v>
      </c>
      <c r="AH24" s="43">
        <f t="shared" si="56"/>
        <v>28.381599810154547</v>
      </c>
      <c r="AI24" s="43">
        <f t="shared" si="56"/>
        <v>28.670534984876078</v>
      </c>
      <c r="AJ24" s="43">
        <f t="shared" si="56"/>
        <v>28.908549867446506</v>
      </c>
      <c r="AK24" s="43">
        <f t="shared" si="56"/>
        <v>29.104397860204191</v>
      </c>
      <c r="AL24" s="43">
        <f t="shared" si="56"/>
        <v>29.265401630161296</v>
      </c>
      <c r="AM24" s="43">
        <f t="shared" si="56"/>
        <v>29.397661586691317</v>
      </c>
      <c r="AN24" s="43">
        <f t="shared" si="56"/>
        <v>29.5062430891197</v>
      </c>
      <c r="AO24" s="43">
        <f t="shared" si="56"/>
        <v>29.595340906391616</v>
      </c>
      <c r="AP24" s="50">
        <f t="shared" si="56"/>
        <v>29.668421426203039</v>
      </c>
      <c r="AQ24" s="65" t="s">
        <v>113</v>
      </c>
      <c r="AR24" s="57">
        <f t="shared" ref="AR24:BT24" si="57">$M24*N24</f>
        <v>0</v>
      </c>
      <c r="AS24" s="43">
        <f t="shared" si="57"/>
        <v>0.17868728336837691</v>
      </c>
      <c r="AT24" s="43">
        <f t="shared" si="57"/>
        <v>1.0749762699763432</v>
      </c>
      <c r="AU24" s="43">
        <f t="shared" si="57"/>
        <v>2.7554651769882148</v>
      </c>
      <c r="AV24" s="43">
        <f t="shared" si="57"/>
        <v>5.0095412502866683</v>
      </c>
      <c r="AW24" s="43">
        <f t="shared" si="57"/>
        <v>7.577413734829415</v>
      </c>
      <c r="AX24" s="43">
        <f t="shared" si="57"/>
        <v>10.237425050530156</v>
      </c>
      <c r="AY24" s="43">
        <f t="shared" si="57"/>
        <v>12.829311576910703</v>
      </c>
      <c r="AZ24" s="43">
        <f t="shared" si="57"/>
        <v>15.251019327063375</v>
      </c>
      <c r="BA24" s="43">
        <f t="shared" si="57"/>
        <v>17.446737652035161</v>
      </c>
      <c r="BB24" s="43">
        <f t="shared" si="57"/>
        <v>19.39386944339094</v>
      </c>
      <c r="BC24" s="43">
        <f t="shared" si="57"/>
        <v>21.091865297539673</v>
      </c>
      <c r="BD24" s="43">
        <f t="shared" si="57"/>
        <v>22.553663864113378</v>
      </c>
      <c r="BE24" s="43">
        <f t="shared" si="57"/>
        <v>23.799576709209024</v>
      </c>
      <c r="BF24" s="43">
        <f t="shared" si="57"/>
        <v>24.853156078488485</v>
      </c>
      <c r="BG24" s="43">
        <f t="shared" si="57"/>
        <v>25.738549248669614</v>
      </c>
      <c r="BH24" s="43">
        <f t="shared" si="57"/>
        <v>26.478909934437972</v>
      </c>
      <c r="BI24" s="43">
        <f t="shared" si="57"/>
        <v>27.095530357316161</v>
      </c>
      <c r="BJ24" s="43">
        <f t="shared" si="57"/>
        <v>27.60744571739524</v>
      </c>
      <c r="BK24" s="43">
        <f t="shared" si="57"/>
        <v>28.031335297409477</v>
      </c>
      <c r="BL24" s="43">
        <f t="shared" si="57"/>
        <v>28.381599810154547</v>
      </c>
      <c r="BM24" s="43">
        <f t="shared" si="57"/>
        <v>28.670534984876078</v>
      </c>
      <c r="BN24" s="43">
        <f t="shared" si="57"/>
        <v>28.908549867446506</v>
      </c>
      <c r="BO24" s="43">
        <f t="shared" si="57"/>
        <v>29.104397860204191</v>
      </c>
      <c r="BP24" s="43">
        <f t="shared" si="57"/>
        <v>29.265401630161296</v>
      </c>
      <c r="BQ24" s="43">
        <f t="shared" si="57"/>
        <v>29.397661586691317</v>
      </c>
      <c r="BR24" s="43">
        <f t="shared" si="57"/>
        <v>29.5062430891197</v>
      </c>
      <c r="BS24" s="43">
        <f t="shared" si="57"/>
        <v>29.595340906391616</v>
      </c>
      <c r="BT24" s="50">
        <f t="shared" si="57"/>
        <v>29.668421426203039</v>
      </c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</row>
    <row r="25" spans="1:205" x14ac:dyDescent="0.25">
      <c r="A25" s="24">
        <v>21</v>
      </c>
      <c r="B25" s="22">
        <f t="shared" si="14"/>
        <v>100</v>
      </c>
      <c r="C25" s="3"/>
      <c r="D25" s="43" t="s">
        <v>110</v>
      </c>
      <c r="E25" s="43">
        <v>60</v>
      </c>
      <c r="F25" s="43">
        <v>4.9700000000000001E-2</v>
      </c>
      <c r="G25" s="43">
        <v>1</v>
      </c>
      <c r="H25" s="43"/>
      <c r="I25" s="43"/>
      <c r="J25" s="43"/>
      <c r="K25" s="43"/>
      <c r="L25" s="43"/>
      <c r="M25" s="43"/>
      <c r="N25" s="43">
        <f t="shared" si="55"/>
        <v>0</v>
      </c>
      <c r="O25" s="43">
        <f t="shared" si="55"/>
        <v>7.0104585884490085</v>
      </c>
      <c r="P25" s="43">
        <f t="shared" si="55"/>
        <v>13.20180834989204</v>
      </c>
      <c r="Q25" s="43">
        <f t="shared" si="55"/>
        <v>18.669754759515069</v>
      </c>
      <c r="R25" s="43">
        <f t="shared" si="55"/>
        <v>23.498820971329422</v>
      </c>
      <c r="S25" s="43">
        <f t="shared" si="55"/>
        <v>27.763654371497061</v>
      </c>
      <c r="T25" s="43">
        <f t="shared" si="55"/>
        <v>31.530180472689544</v>
      </c>
      <c r="U25" s="43">
        <f t="shared" si="55"/>
        <v>34.856621986303324</v>
      </c>
      <c r="V25" s="43">
        <f t="shared" si="55"/>
        <v>37.794398825282329</v>
      </c>
      <c r="W25" s="43">
        <f t="shared" si="55"/>
        <v>40.388922949731871</v>
      </c>
      <c r="X25" s="43">
        <f t="shared" si="55"/>
        <v>42.680300341994993</v>
      </c>
      <c r="Y25" s="43">
        <f t="shared" si="55"/>
        <v>44.703950962275307</v>
      </c>
      <c r="Z25" s="43">
        <f t="shared" si="55"/>
        <v>46.491156268039539</v>
      </c>
      <c r="AA25" s="43">
        <f t="shared" si="55"/>
        <v>48.069542760718505</v>
      </c>
      <c r="AB25" s="43">
        <f t="shared" si="55"/>
        <v>49.463509034339246</v>
      </c>
      <c r="AC25" s="43">
        <f t="shared" si="55"/>
        <v>50.694602927378106</v>
      </c>
      <c r="AD25" s="43">
        <f t="shared" si="56"/>
        <v>51.78185460782295</v>
      </c>
      <c r="AE25" s="43">
        <f t="shared" si="56"/>
        <v>52.742070740251449</v>
      </c>
      <c r="AF25" s="43">
        <f t="shared" si="56"/>
        <v>53.590094282140775</v>
      </c>
      <c r="AG25" s="43">
        <f t="shared" si="56"/>
        <v>54.339033925322688</v>
      </c>
      <c r="AH25" s="43">
        <f t="shared" si="56"/>
        <v>55.000466729275018</v>
      </c>
      <c r="AI25" s="43">
        <f t="shared" si="56"/>
        <v>55.584617078541527</v>
      </c>
      <c r="AJ25" s="43">
        <f t="shared" si="56"/>
        <v>56.100514730592025</v>
      </c>
      <c r="AK25" s="43">
        <f t="shared" si="56"/>
        <v>56.556134397216212</v>
      </c>
      <c r="AL25" s="43">
        <f t="shared" si="56"/>
        <v>56.958519017091213</v>
      </c>
      <c r="AM25" s="43">
        <f t="shared" si="56"/>
        <v>57.313888625061828</v>
      </c>
      <c r="AN25" s="43">
        <f t="shared" si="56"/>
        <v>57.627736501027925</v>
      </c>
      <c r="AO25" s="43">
        <f t="shared" si="56"/>
        <v>57.904914084701808</v>
      </c>
      <c r="AP25" s="50">
        <f t="shared" si="56"/>
        <v>58.14970596884249</v>
      </c>
      <c r="AQ25" s="65" t="s">
        <v>111</v>
      </c>
      <c r="AR25" s="57">
        <f>N25*($CG$10/0.778237)</f>
        <v>0</v>
      </c>
      <c r="AS25" s="57">
        <f t="shared" ref="AS25:BT25" si="58">O25*($CG$10/0.778237)</f>
        <v>7.0104582700548566</v>
      </c>
      <c r="AT25" s="57">
        <f t="shared" si="58"/>
        <v>13.201807750305219</v>
      </c>
      <c r="AU25" s="57">
        <f t="shared" si="58"/>
        <v>18.669753911590405</v>
      </c>
      <c r="AV25" s="57">
        <f t="shared" si="58"/>
        <v>23.498819904082954</v>
      </c>
      <c r="AW25" s="57">
        <f t="shared" si="58"/>
        <v>27.763653110554561</v>
      </c>
      <c r="AX25" s="57">
        <f t="shared" si="58"/>
        <v>31.530179040682643</v>
      </c>
      <c r="AY25" s="57">
        <f t="shared" si="58"/>
        <v>34.856620403219353</v>
      </c>
      <c r="AZ25" s="57">
        <f t="shared" si="58"/>
        <v>37.794397108773282</v>
      </c>
      <c r="BA25" s="57">
        <f t="shared" si="58"/>
        <v>40.388921115387269</v>
      </c>
      <c r="BB25" s="57">
        <f t="shared" si="58"/>
        <v>42.680298403582853</v>
      </c>
      <c r="BC25" s="57">
        <f t="shared" si="58"/>
        <v>44.703948931954983</v>
      </c>
      <c r="BD25" s="57">
        <f t="shared" si="58"/>
        <v>46.491154156549669</v>
      </c>
      <c r="BE25" s="57">
        <f t="shared" si="58"/>
        <v>48.069540577543023</v>
      </c>
      <c r="BF25" s="57">
        <f t="shared" si="58"/>
        <v>49.463506787853966</v>
      </c>
      <c r="BG25" s="57">
        <f t="shared" si="58"/>
        <v>50.694600624980211</v>
      </c>
      <c r="BH25" s="57">
        <f t="shared" si="58"/>
        <v>51.781852256045319</v>
      </c>
      <c r="BI25" s="57">
        <f t="shared" si="58"/>
        <v>52.742068344863661</v>
      </c>
      <c r="BJ25" s="57">
        <f t="shared" si="58"/>
        <v>53.590091848238281</v>
      </c>
      <c r="BK25" s="57">
        <f t="shared" si="58"/>
        <v>54.339031457405589</v>
      </c>
      <c r="BL25" s="57">
        <f t="shared" si="58"/>
        <v>55.000464231317608</v>
      </c>
      <c r="BM25" s="57">
        <f t="shared" si="58"/>
        <v>55.584614554053751</v>
      </c>
      <c r="BN25" s="57">
        <f t="shared" si="58"/>
        <v>56.100512182673711</v>
      </c>
      <c r="BO25" s="57">
        <f t="shared" si="58"/>
        <v>56.556131828605011</v>
      </c>
      <c r="BP25" s="57">
        <f t="shared" si="58"/>
        <v>56.958516430204902</v>
      </c>
      <c r="BQ25" s="57">
        <f t="shared" si="58"/>
        <v>57.313886022035689</v>
      </c>
      <c r="BR25" s="57">
        <f t="shared" si="58"/>
        <v>57.627733883747744</v>
      </c>
      <c r="BS25" s="57">
        <f t="shared" si="58"/>
        <v>57.904911454833048</v>
      </c>
      <c r="BT25" s="57">
        <f t="shared" si="58"/>
        <v>58.14970332785601</v>
      </c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</row>
    <row r="26" spans="1:205" x14ac:dyDescent="0.25">
      <c r="A26" s="24">
        <v>22</v>
      </c>
      <c r="C26" s="3"/>
      <c r="AQ26" s="3"/>
      <c r="BU26" s="3"/>
      <c r="BV26" s="3"/>
      <c r="CH26" s="3"/>
    </row>
    <row r="27" spans="1:205" x14ac:dyDescent="0.25">
      <c r="A27" s="24">
        <v>23</v>
      </c>
      <c r="C27" s="3"/>
      <c r="M27" t="s">
        <v>123</v>
      </c>
      <c r="N27">
        <v>0</v>
      </c>
      <c r="O27">
        <v>2.5</v>
      </c>
      <c r="P27">
        <v>5</v>
      </c>
      <c r="Q27">
        <v>7.5</v>
      </c>
      <c r="R27">
        <v>10</v>
      </c>
      <c r="S27">
        <v>12.5</v>
      </c>
      <c r="T27">
        <v>15</v>
      </c>
      <c r="U27">
        <v>17.5</v>
      </c>
      <c r="V27">
        <v>20</v>
      </c>
      <c r="W27">
        <v>22.5</v>
      </c>
      <c r="X27">
        <v>25</v>
      </c>
      <c r="Y27">
        <v>27.5</v>
      </c>
      <c r="Z27">
        <v>30</v>
      </c>
      <c r="AA27">
        <v>32.5</v>
      </c>
      <c r="AB27">
        <v>35</v>
      </c>
      <c r="AC27">
        <v>37.5</v>
      </c>
      <c r="AD27">
        <v>40</v>
      </c>
      <c r="AE27">
        <v>42.5</v>
      </c>
      <c r="AF27">
        <v>45</v>
      </c>
      <c r="AG27">
        <v>47.5</v>
      </c>
      <c r="AH27">
        <v>50</v>
      </c>
      <c r="AI27">
        <v>52.5</v>
      </c>
      <c r="AJ27">
        <v>55</v>
      </c>
      <c r="AK27">
        <v>57.5</v>
      </c>
      <c r="AL27">
        <v>60</v>
      </c>
      <c r="AM27">
        <v>62.5</v>
      </c>
      <c r="AN27">
        <v>65</v>
      </c>
      <c r="AO27">
        <v>67.5</v>
      </c>
      <c r="AP27">
        <v>70</v>
      </c>
      <c r="AQ27" s="3"/>
      <c r="BU27" s="3"/>
      <c r="BV27" s="3"/>
      <c r="CH27" s="3"/>
    </row>
    <row r="28" spans="1:205" x14ac:dyDescent="0.25">
      <c r="A28" s="24">
        <v>24</v>
      </c>
      <c r="C28" s="3"/>
      <c r="M28" t="s">
        <v>122</v>
      </c>
      <c r="N28" s="70">
        <f>101-BY28</f>
        <v>10</v>
      </c>
      <c r="AQ28" s="3"/>
      <c r="AR28" s="16">
        <v>1</v>
      </c>
      <c r="AS28" s="16">
        <v>2</v>
      </c>
      <c r="AT28" s="16">
        <v>3</v>
      </c>
      <c r="AU28" s="16">
        <v>4</v>
      </c>
      <c r="AV28" s="16">
        <v>5</v>
      </c>
      <c r="AW28" s="16">
        <v>6</v>
      </c>
      <c r="AX28" s="16">
        <v>7</v>
      </c>
      <c r="AY28" s="16">
        <v>8</v>
      </c>
      <c r="AZ28" s="16">
        <v>9</v>
      </c>
      <c r="BA28" s="16">
        <v>10</v>
      </c>
      <c r="BB28" s="16">
        <v>11</v>
      </c>
      <c r="BC28" s="16">
        <v>12</v>
      </c>
      <c r="BD28" s="16">
        <v>13</v>
      </c>
      <c r="BE28" s="16">
        <v>14</v>
      </c>
      <c r="BF28" s="16">
        <v>15</v>
      </c>
      <c r="BG28" s="16">
        <v>16</v>
      </c>
      <c r="BH28" s="16">
        <v>17</v>
      </c>
      <c r="BI28" s="16">
        <v>18</v>
      </c>
      <c r="BJ28" s="16">
        <v>19</v>
      </c>
      <c r="BK28" s="16">
        <v>20</v>
      </c>
      <c r="BL28" s="16">
        <v>21</v>
      </c>
      <c r="BM28" s="16">
        <v>22</v>
      </c>
      <c r="BN28" s="16">
        <v>23</v>
      </c>
      <c r="BO28" s="16">
        <v>24</v>
      </c>
      <c r="BP28" s="16">
        <v>25</v>
      </c>
      <c r="BQ28" s="16">
        <v>26</v>
      </c>
      <c r="BR28" s="16">
        <v>27</v>
      </c>
      <c r="BS28" s="16">
        <v>28</v>
      </c>
      <c r="BT28" s="16">
        <v>29</v>
      </c>
      <c r="BU28" s="3"/>
      <c r="BV28" s="3"/>
      <c r="BX28" t="s">
        <v>36</v>
      </c>
      <c r="BY28" s="12">
        <f>BY1</f>
        <v>91</v>
      </c>
      <c r="BZ28" t="s">
        <v>37</v>
      </c>
      <c r="CA28" s="12" t="str">
        <f>CA1</f>
        <v>Std/No ROS effect</v>
      </c>
      <c r="CB28" t="s">
        <v>102</v>
      </c>
      <c r="CC28" s="12">
        <f>CC1</f>
        <v>97</v>
      </c>
      <c r="CD28" t="s">
        <v>41</v>
      </c>
      <c r="CE28" s="12">
        <f>CE1</f>
        <v>3.5</v>
      </c>
      <c r="CF28" t="s">
        <v>112</v>
      </c>
      <c r="CG28" s="12">
        <f>CG1</f>
        <v>6</v>
      </c>
      <c r="CH28" s="3"/>
      <c r="FT28" t="s">
        <v>33</v>
      </c>
      <c r="FU28" s="16">
        <v>1</v>
      </c>
      <c r="FV28" s="16">
        <v>2</v>
      </c>
      <c r="FW28" s="16">
        <v>3</v>
      </c>
      <c r="FX28" s="16">
        <v>4</v>
      </c>
      <c r="FY28" s="16">
        <v>5</v>
      </c>
      <c r="FZ28" s="16">
        <v>6</v>
      </c>
      <c r="GA28" s="16">
        <v>7</v>
      </c>
      <c r="GB28" s="16">
        <v>8</v>
      </c>
      <c r="GC28" s="16">
        <v>9</v>
      </c>
      <c r="GD28" s="16">
        <v>10</v>
      </c>
      <c r="GE28" s="16">
        <v>11</v>
      </c>
      <c r="GF28" s="16">
        <v>12</v>
      </c>
      <c r="GG28" s="16">
        <v>13</v>
      </c>
      <c r="GH28" s="16">
        <v>14</v>
      </c>
      <c r="GI28" s="16">
        <v>15</v>
      </c>
      <c r="GJ28" s="16">
        <v>16</v>
      </c>
      <c r="GK28" s="16">
        <v>17</v>
      </c>
      <c r="GL28" s="16">
        <v>18</v>
      </c>
      <c r="GM28" s="16">
        <v>19</v>
      </c>
      <c r="GN28" s="16">
        <v>20</v>
      </c>
      <c r="GO28" s="16">
        <v>21</v>
      </c>
      <c r="GP28" s="16">
        <v>22</v>
      </c>
      <c r="GQ28" s="16">
        <v>23</v>
      </c>
      <c r="GR28" s="16">
        <v>24</v>
      </c>
      <c r="GS28" s="16">
        <v>25</v>
      </c>
      <c r="GT28" s="16">
        <v>26</v>
      </c>
      <c r="GU28" s="16">
        <v>27</v>
      </c>
      <c r="GV28" s="16">
        <v>28</v>
      </c>
      <c r="GW28" s="16">
        <v>29</v>
      </c>
    </row>
    <row r="29" spans="1:205" x14ac:dyDescent="0.25">
      <c r="A29" s="24">
        <v>25</v>
      </c>
      <c r="B29" s="2"/>
      <c r="C29" s="3"/>
      <c r="M29" t="s">
        <v>121</v>
      </c>
      <c r="N29" s="74">
        <f>0.208*EXP(0.05039*N27)*91.9*(EXP(-0.1386*$N$28)*(1+($N$28^5.31/(4.93*10^7))))</f>
        <v>4.8000039178502254</v>
      </c>
      <c r="O29" s="74">
        <f t="shared" ref="O29:AD29" si="59">0.208*EXP(0.05039*O27)*91.9*(EXP(-0.1386*$N$28)*(1+($N$28^5.31/(4.93*10^7))))</f>
        <v>5.4444227394362859</v>
      </c>
      <c r="P29" s="74">
        <f t="shared" si="59"/>
        <v>6.1753572440762801</v>
      </c>
      <c r="Q29" s="74">
        <f t="shared" si="59"/>
        <v>7.0044224919819271</v>
      </c>
      <c r="R29" s="74">
        <f t="shared" si="59"/>
        <v>7.944792909470145</v>
      </c>
      <c r="S29" s="74">
        <f t="shared" si="59"/>
        <v>9.0114116398063153</v>
      </c>
      <c r="T29" s="74">
        <f t="shared" si="59"/>
        <v>10.221228000196231</v>
      </c>
      <c r="U29" s="74">
        <f t="shared" si="59"/>
        <v>11.593466818284302</v>
      </c>
      <c r="V29" s="74">
        <f t="shared" si="59"/>
        <v>13.149933928103232</v>
      </c>
      <c r="W29" s="74">
        <f t="shared" si="59"/>
        <v>14.915362680019358</v>
      </c>
      <c r="X29" s="74">
        <f t="shared" si="59"/>
        <v>16.917806970958935</v>
      </c>
      <c r="Y29" s="74">
        <f t="shared" si="59"/>
        <v>19.189087040440324</v>
      </c>
      <c r="Z29" s="74">
        <f t="shared" si="59"/>
        <v>21.76529511642272</v>
      </c>
      <c r="AA29" s="74">
        <f t="shared" si="59"/>
        <v>24.687368946037385</v>
      </c>
      <c r="AB29" s="74">
        <f t="shared" si="59"/>
        <v>28.001742325005555</v>
      </c>
      <c r="AC29" s="74">
        <f t="shared" si="59"/>
        <v>31.761082963110358</v>
      </c>
      <c r="AD29" s="74">
        <f t="shared" si="59"/>
        <v>36.025129410920641</v>
      </c>
      <c r="AE29" s="75">
        <f>0.208*12*(1-EXP(-0.0818*(AE27-28)))*91.9*(EXP(-0.1386*$N$28)*(1+($N$28^5.31/(4.93*10^7))))</f>
        <v>40.008414143663011</v>
      </c>
      <c r="AF29" s="75">
        <f>0.208*12*(1-EXP(-0.0818*(AF27-28)))*91.9*(EXP(-0.1386*$N$28)*(1+($N$28^5.31/(4.93*10^7))))</f>
        <v>43.261903224997418</v>
      </c>
      <c r="AG29" s="75">
        <f t="shared" ref="AG29:AP29" si="60">0.208*12*(1-EXP(-0.0818*(AG27-28)))*91.9*(EXP(-0.1386*$N$28)*(1+($N$28^5.31/(4.93*10^7))))</f>
        <v>45.91367492851586</v>
      </c>
      <c r="AH29" s="75">
        <f t="shared" si="60"/>
        <v>48.07501402995122</v>
      </c>
      <c r="AI29" s="75">
        <f t="shared" si="60"/>
        <v>49.836623713467858</v>
      </c>
      <c r="AJ29" s="75">
        <f t="shared" si="60"/>
        <v>51.272432039425901</v>
      </c>
      <c r="AK29" s="75">
        <f t="shared" si="60"/>
        <v>52.44269442398263</v>
      </c>
      <c r="AL29" s="75">
        <f t="shared" si="60"/>
        <v>53.396522329803283</v>
      </c>
      <c r="AM29" s="75">
        <f t="shared" si="60"/>
        <v>54.173944287415651</v>
      </c>
      <c r="AN29" s="75">
        <f t="shared" si="60"/>
        <v>54.807585740438419</v>
      </c>
      <c r="AO29" s="75">
        <f t="shared" si="60"/>
        <v>55.324038211400115</v>
      </c>
      <c r="AP29" s="75">
        <f t="shared" si="60"/>
        <v>55.744975246832453</v>
      </c>
      <c r="AQ29" s="3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3"/>
      <c r="BV29" s="3"/>
      <c r="CH29" s="3"/>
    </row>
    <row r="30" spans="1:205" x14ac:dyDescent="0.25">
      <c r="A30" s="24">
        <v>26</v>
      </c>
      <c r="C30" s="3"/>
      <c r="D30" s="2"/>
      <c r="E30" s="2"/>
      <c r="F30" s="2"/>
      <c r="G30" s="2"/>
      <c r="H30" s="2"/>
      <c r="I30" s="2" t="s">
        <v>34</v>
      </c>
      <c r="J30" s="2"/>
      <c r="K30" s="2"/>
      <c r="L30" s="2"/>
      <c r="M30" s="2"/>
      <c r="N30" s="15" t="s">
        <v>103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13"/>
      <c r="AR30" s="15" t="s">
        <v>50</v>
      </c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3"/>
      <c r="BV30" s="3"/>
      <c r="CH30" s="3"/>
      <c r="CI30" s="3" t="s">
        <v>46</v>
      </c>
      <c r="DM30" t="s">
        <v>45</v>
      </c>
      <c r="EQ30" t="s">
        <v>48</v>
      </c>
      <c r="FU30" s="3" t="s">
        <v>49</v>
      </c>
    </row>
    <row r="31" spans="1:205" x14ac:dyDescent="0.25">
      <c r="A31" s="24">
        <v>27</v>
      </c>
      <c r="C31" s="3"/>
      <c r="D31" s="9" t="s">
        <v>0</v>
      </c>
      <c r="E31" s="40" t="s">
        <v>1</v>
      </c>
      <c r="F31" s="40" t="s">
        <v>2</v>
      </c>
      <c r="G31" s="40" t="s">
        <v>3</v>
      </c>
      <c r="H31" s="40" t="s">
        <v>31</v>
      </c>
      <c r="I31" s="40" t="s">
        <v>35</v>
      </c>
      <c r="J31" s="40" t="s">
        <v>27</v>
      </c>
      <c r="K31" s="40" t="s">
        <v>28</v>
      </c>
      <c r="L31" s="40" t="s">
        <v>187</v>
      </c>
      <c r="M31" s="40" t="s">
        <v>24</v>
      </c>
      <c r="N31" s="38">
        <f>N29</f>
        <v>4.8000039178502254</v>
      </c>
      <c r="O31" s="38">
        <f t="shared" ref="O31:AP31" si="61">O29</f>
        <v>5.4444227394362859</v>
      </c>
      <c r="P31" s="38">
        <f t="shared" si="61"/>
        <v>6.1753572440762801</v>
      </c>
      <c r="Q31" s="38">
        <f t="shared" si="61"/>
        <v>7.0044224919819271</v>
      </c>
      <c r="R31" s="38">
        <f t="shared" si="61"/>
        <v>7.944792909470145</v>
      </c>
      <c r="S31" s="38">
        <f t="shared" si="61"/>
        <v>9.0114116398063153</v>
      </c>
      <c r="T31" s="38">
        <f t="shared" si="61"/>
        <v>10.221228000196231</v>
      </c>
      <c r="U31" s="38">
        <f t="shared" si="61"/>
        <v>11.593466818284302</v>
      </c>
      <c r="V31" s="38">
        <f t="shared" si="61"/>
        <v>13.149933928103232</v>
      </c>
      <c r="W31" s="38">
        <f t="shared" si="61"/>
        <v>14.915362680019358</v>
      </c>
      <c r="X31" s="38">
        <f t="shared" si="61"/>
        <v>16.917806970958935</v>
      </c>
      <c r="Y31" s="38">
        <f t="shared" si="61"/>
        <v>19.189087040440324</v>
      </c>
      <c r="Z31" s="38">
        <f t="shared" si="61"/>
        <v>21.76529511642272</v>
      </c>
      <c r="AA31" s="38">
        <f t="shared" si="61"/>
        <v>24.687368946037385</v>
      </c>
      <c r="AB31" s="38">
        <f t="shared" si="61"/>
        <v>28.001742325005555</v>
      </c>
      <c r="AC31" s="38">
        <f t="shared" si="61"/>
        <v>31.761082963110358</v>
      </c>
      <c r="AD31" s="38">
        <f t="shared" si="61"/>
        <v>36.025129410920641</v>
      </c>
      <c r="AE31" s="38">
        <f t="shared" si="61"/>
        <v>40.008414143663011</v>
      </c>
      <c r="AF31" s="38">
        <f t="shared" si="61"/>
        <v>43.261903224997418</v>
      </c>
      <c r="AG31" s="38">
        <f t="shared" si="61"/>
        <v>45.91367492851586</v>
      </c>
      <c r="AH31" s="38">
        <f t="shared" si="61"/>
        <v>48.07501402995122</v>
      </c>
      <c r="AI31" s="38">
        <f t="shared" si="61"/>
        <v>49.836623713467858</v>
      </c>
      <c r="AJ31" s="38">
        <f t="shared" si="61"/>
        <v>51.272432039425901</v>
      </c>
      <c r="AK31" s="38">
        <f t="shared" si="61"/>
        <v>52.44269442398263</v>
      </c>
      <c r="AL31" s="38">
        <f t="shared" si="61"/>
        <v>53.396522329803283</v>
      </c>
      <c r="AM31" s="38">
        <f t="shared" si="61"/>
        <v>54.173944287415651</v>
      </c>
      <c r="AN31" s="38">
        <f t="shared" si="61"/>
        <v>54.807585740438419</v>
      </c>
      <c r="AO31" s="38">
        <f t="shared" si="61"/>
        <v>55.324038211400115</v>
      </c>
      <c r="AP31" s="38">
        <f t="shared" si="61"/>
        <v>55.744975246832453</v>
      </c>
      <c r="AQ31" s="13"/>
      <c r="AR31" s="38">
        <f>N31</f>
        <v>4.8000039178502254</v>
      </c>
      <c r="AS31" s="38">
        <f t="shared" ref="AS31:AW31" si="62">O31</f>
        <v>5.4444227394362859</v>
      </c>
      <c r="AT31" s="38">
        <f t="shared" si="62"/>
        <v>6.1753572440762801</v>
      </c>
      <c r="AU31" s="38">
        <f t="shared" si="62"/>
        <v>7.0044224919819271</v>
      </c>
      <c r="AV31" s="38">
        <f t="shared" si="62"/>
        <v>7.944792909470145</v>
      </c>
      <c r="AW31" s="38">
        <f t="shared" si="62"/>
        <v>9.0114116398063153</v>
      </c>
      <c r="AX31" s="38">
        <f>T31</f>
        <v>10.221228000196231</v>
      </c>
      <c r="AY31" s="38">
        <f t="shared" ref="AY31:BT31" si="63">U31</f>
        <v>11.593466818284302</v>
      </c>
      <c r="AZ31" s="38">
        <f t="shared" si="63"/>
        <v>13.149933928103232</v>
      </c>
      <c r="BA31" s="38">
        <f t="shared" si="63"/>
        <v>14.915362680019358</v>
      </c>
      <c r="BB31" s="38">
        <f t="shared" si="63"/>
        <v>16.917806970958935</v>
      </c>
      <c r="BC31" s="38">
        <f t="shared" si="63"/>
        <v>19.189087040440324</v>
      </c>
      <c r="BD31" s="38">
        <f t="shared" si="63"/>
        <v>21.76529511642272</v>
      </c>
      <c r="BE31" s="38">
        <f t="shared" si="63"/>
        <v>24.687368946037385</v>
      </c>
      <c r="BF31" s="38">
        <f t="shared" si="63"/>
        <v>28.001742325005555</v>
      </c>
      <c r="BG31" s="38">
        <f t="shared" si="63"/>
        <v>31.761082963110358</v>
      </c>
      <c r="BH31" s="38">
        <f t="shared" si="63"/>
        <v>36.025129410920641</v>
      </c>
      <c r="BI31" s="38">
        <f t="shared" si="63"/>
        <v>40.008414143663011</v>
      </c>
      <c r="BJ31" s="38">
        <f t="shared" si="63"/>
        <v>43.261903224997418</v>
      </c>
      <c r="BK31" s="38">
        <f t="shared" si="63"/>
        <v>45.91367492851586</v>
      </c>
      <c r="BL31" s="38">
        <f t="shared" si="63"/>
        <v>48.07501402995122</v>
      </c>
      <c r="BM31" s="38">
        <f t="shared" si="63"/>
        <v>49.836623713467858</v>
      </c>
      <c r="BN31" s="38">
        <f t="shared" si="63"/>
        <v>51.272432039425901</v>
      </c>
      <c r="BO31" s="38">
        <f t="shared" si="63"/>
        <v>52.44269442398263</v>
      </c>
      <c r="BP31" s="38">
        <f t="shared" si="63"/>
        <v>53.396522329803283</v>
      </c>
      <c r="BQ31" s="38">
        <f t="shared" si="63"/>
        <v>54.173944287415651</v>
      </c>
      <c r="BR31" s="38">
        <f t="shared" si="63"/>
        <v>54.807585740438419</v>
      </c>
      <c r="BS31" s="38">
        <f t="shared" si="63"/>
        <v>55.324038211400115</v>
      </c>
      <c r="BT31" s="38">
        <f t="shared" si="63"/>
        <v>55.744975246832453</v>
      </c>
      <c r="BU31" s="3"/>
      <c r="BV31" s="3"/>
      <c r="BY31" s="3" t="s">
        <v>39</v>
      </c>
      <c r="BZ31" s="3" t="s">
        <v>40</v>
      </c>
      <c r="CA31" t="s">
        <v>38</v>
      </c>
      <c r="CB31" s="13"/>
      <c r="CC31" s="3" t="s">
        <v>43</v>
      </c>
      <c r="CD31" s="3" t="s">
        <v>47</v>
      </c>
      <c r="CE31" s="14" t="s">
        <v>42</v>
      </c>
      <c r="CF31" s="3" t="s">
        <v>44</v>
      </c>
      <c r="CG31" s="3" t="s">
        <v>109</v>
      </c>
      <c r="CH31" s="3"/>
      <c r="CI31" s="38">
        <f>N31</f>
        <v>4.8000039178502254</v>
      </c>
      <c r="CJ31" s="38">
        <f t="shared" ref="CJ31:DK31" si="64">O31</f>
        <v>5.4444227394362859</v>
      </c>
      <c r="CK31" s="38">
        <f t="shared" si="64"/>
        <v>6.1753572440762801</v>
      </c>
      <c r="CL31" s="38">
        <f t="shared" si="64"/>
        <v>7.0044224919819271</v>
      </c>
      <c r="CM31" s="38">
        <f t="shared" si="64"/>
        <v>7.944792909470145</v>
      </c>
      <c r="CN31" s="38">
        <f t="shared" si="64"/>
        <v>9.0114116398063153</v>
      </c>
      <c r="CO31" s="38">
        <f t="shared" si="64"/>
        <v>10.221228000196231</v>
      </c>
      <c r="CP31" s="38">
        <f t="shared" si="64"/>
        <v>11.593466818284302</v>
      </c>
      <c r="CQ31" s="38">
        <f t="shared" si="64"/>
        <v>13.149933928103232</v>
      </c>
      <c r="CR31" s="38">
        <f t="shared" si="64"/>
        <v>14.915362680019358</v>
      </c>
      <c r="CS31" s="38">
        <f t="shared" si="64"/>
        <v>16.917806970958935</v>
      </c>
      <c r="CT31" s="38">
        <f t="shared" si="64"/>
        <v>19.189087040440324</v>
      </c>
      <c r="CU31" s="38">
        <f t="shared" si="64"/>
        <v>21.76529511642272</v>
      </c>
      <c r="CV31" s="38">
        <f t="shared" si="64"/>
        <v>24.687368946037385</v>
      </c>
      <c r="CW31" s="38">
        <f t="shared" si="64"/>
        <v>28.001742325005555</v>
      </c>
      <c r="CX31" s="38">
        <f t="shared" si="64"/>
        <v>31.761082963110358</v>
      </c>
      <c r="CY31" s="38">
        <f t="shared" si="64"/>
        <v>36.025129410920641</v>
      </c>
      <c r="CZ31" s="38">
        <f t="shared" si="64"/>
        <v>40.008414143663011</v>
      </c>
      <c r="DA31" s="38">
        <f t="shared" si="64"/>
        <v>43.261903224997418</v>
      </c>
      <c r="DB31" s="38">
        <f t="shared" si="64"/>
        <v>45.91367492851586</v>
      </c>
      <c r="DC31" s="38">
        <f t="shared" si="64"/>
        <v>48.07501402995122</v>
      </c>
      <c r="DD31" s="38">
        <f t="shared" si="64"/>
        <v>49.836623713467858</v>
      </c>
      <c r="DE31" s="38">
        <f t="shared" si="64"/>
        <v>51.272432039425901</v>
      </c>
      <c r="DF31" s="38">
        <f t="shared" si="64"/>
        <v>52.44269442398263</v>
      </c>
      <c r="DG31" s="38">
        <f t="shared" si="64"/>
        <v>53.396522329803283</v>
      </c>
      <c r="DH31" s="38">
        <f t="shared" si="64"/>
        <v>54.173944287415651</v>
      </c>
      <c r="DI31" s="38">
        <f t="shared" si="64"/>
        <v>54.807585740438419</v>
      </c>
      <c r="DJ31" s="38">
        <f t="shared" si="64"/>
        <v>55.324038211400115</v>
      </c>
      <c r="DK31" s="38">
        <f t="shared" si="64"/>
        <v>55.744975246832453</v>
      </c>
      <c r="DL31" s="3"/>
      <c r="DM31" s="38">
        <f>N31</f>
        <v>4.8000039178502254</v>
      </c>
      <c r="DN31" s="38">
        <f t="shared" ref="DN31:EO31" si="65">O31</f>
        <v>5.4444227394362859</v>
      </c>
      <c r="DO31" s="38">
        <f t="shared" si="65"/>
        <v>6.1753572440762801</v>
      </c>
      <c r="DP31" s="38">
        <f t="shared" si="65"/>
        <v>7.0044224919819271</v>
      </c>
      <c r="DQ31" s="38">
        <f t="shared" si="65"/>
        <v>7.944792909470145</v>
      </c>
      <c r="DR31" s="38">
        <f t="shared" si="65"/>
        <v>9.0114116398063153</v>
      </c>
      <c r="DS31" s="38">
        <f t="shared" si="65"/>
        <v>10.221228000196231</v>
      </c>
      <c r="DT31" s="38">
        <f t="shared" si="65"/>
        <v>11.593466818284302</v>
      </c>
      <c r="DU31" s="38">
        <f t="shared" si="65"/>
        <v>13.149933928103232</v>
      </c>
      <c r="DV31" s="38">
        <f t="shared" si="65"/>
        <v>14.915362680019358</v>
      </c>
      <c r="DW31" s="38">
        <f t="shared" si="65"/>
        <v>16.917806970958935</v>
      </c>
      <c r="DX31" s="38">
        <f t="shared" si="65"/>
        <v>19.189087040440324</v>
      </c>
      <c r="DY31" s="38">
        <f t="shared" si="65"/>
        <v>21.76529511642272</v>
      </c>
      <c r="DZ31" s="38">
        <f t="shared" si="65"/>
        <v>24.687368946037385</v>
      </c>
      <c r="EA31" s="38">
        <f t="shared" si="65"/>
        <v>28.001742325005555</v>
      </c>
      <c r="EB31" s="38">
        <f t="shared" si="65"/>
        <v>31.761082963110358</v>
      </c>
      <c r="EC31" s="38">
        <f t="shared" si="65"/>
        <v>36.025129410920641</v>
      </c>
      <c r="ED31" s="38">
        <f t="shared" si="65"/>
        <v>40.008414143663011</v>
      </c>
      <c r="EE31" s="38">
        <f t="shared" si="65"/>
        <v>43.261903224997418</v>
      </c>
      <c r="EF31" s="38">
        <f t="shared" si="65"/>
        <v>45.91367492851586</v>
      </c>
      <c r="EG31" s="38">
        <f t="shared" si="65"/>
        <v>48.07501402995122</v>
      </c>
      <c r="EH31" s="38">
        <f t="shared" si="65"/>
        <v>49.836623713467858</v>
      </c>
      <c r="EI31" s="38">
        <f t="shared" si="65"/>
        <v>51.272432039425901</v>
      </c>
      <c r="EJ31" s="38">
        <f t="shared" si="65"/>
        <v>52.44269442398263</v>
      </c>
      <c r="EK31" s="38">
        <f t="shared" si="65"/>
        <v>53.396522329803283</v>
      </c>
      <c r="EL31" s="38">
        <f t="shared" si="65"/>
        <v>54.173944287415651</v>
      </c>
      <c r="EM31" s="38">
        <f t="shared" si="65"/>
        <v>54.807585740438419</v>
      </c>
      <c r="EN31" s="38">
        <f t="shared" si="65"/>
        <v>55.324038211400115</v>
      </c>
      <c r="EO31" s="38">
        <f t="shared" si="65"/>
        <v>55.744975246832453</v>
      </c>
      <c r="EP31" s="3"/>
      <c r="EQ31" s="38">
        <f>N31</f>
        <v>4.8000039178502254</v>
      </c>
      <c r="ER31" s="38">
        <f t="shared" ref="ER31:FS31" si="66">O31</f>
        <v>5.4444227394362859</v>
      </c>
      <c r="ES31" s="38">
        <f t="shared" si="66"/>
        <v>6.1753572440762801</v>
      </c>
      <c r="ET31" s="38">
        <f t="shared" si="66"/>
        <v>7.0044224919819271</v>
      </c>
      <c r="EU31" s="38">
        <f t="shared" si="66"/>
        <v>7.944792909470145</v>
      </c>
      <c r="EV31" s="38">
        <f t="shared" si="66"/>
        <v>9.0114116398063153</v>
      </c>
      <c r="EW31" s="38">
        <f t="shared" si="66"/>
        <v>10.221228000196231</v>
      </c>
      <c r="EX31" s="38">
        <f t="shared" si="66"/>
        <v>11.593466818284302</v>
      </c>
      <c r="EY31" s="38">
        <f t="shared" si="66"/>
        <v>13.149933928103232</v>
      </c>
      <c r="EZ31" s="38">
        <f t="shared" si="66"/>
        <v>14.915362680019358</v>
      </c>
      <c r="FA31" s="38">
        <f t="shared" si="66"/>
        <v>16.917806970958935</v>
      </c>
      <c r="FB31" s="38">
        <f t="shared" si="66"/>
        <v>19.189087040440324</v>
      </c>
      <c r="FC31" s="38">
        <f t="shared" si="66"/>
        <v>21.76529511642272</v>
      </c>
      <c r="FD31" s="38">
        <f t="shared" si="66"/>
        <v>24.687368946037385</v>
      </c>
      <c r="FE31" s="38">
        <f t="shared" si="66"/>
        <v>28.001742325005555</v>
      </c>
      <c r="FF31" s="38">
        <f t="shared" si="66"/>
        <v>31.761082963110358</v>
      </c>
      <c r="FG31" s="38">
        <f t="shared" si="66"/>
        <v>36.025129410920641</v>
      </c>
      <c r="FH31" s="38">
        <f t="shared" si="66"/>
        <v>40.008414143663011</v>
      </c>
      <c r="FI31" s="38">
        <f t="shared" si="66"/>
        <v>43.261903224997418</v>
      </c>
      <c r="FJ31" s="38">
        <f t="shared" si="66"/>
        <v>45.91367492851586</v>
      </c>
      <c r="FK31" s="38">
        <f t="shared" si="66"/>
        <v>48.07501402995122</v>
      </c>
      <c r="FL31" s="38">
        <f t="shared" si="66"/>
        <v>49.836623713467858</v>
      </c>
      <c r="FM31" s="38">
        <f t="shared" si="66"/>
        <v>51.272432039425901</v>
      </c>
      <c r="FN31" s="38">
        <f t="shared" si="66"/>
        <v>52.44269442398263</v>
      </c>
      <c r="FO31" s="38">
        <f t="shared" si="66"/>
        <v>53.396522329803283</v>
      </c>
      <c r="FP31" s="38">
        <f t="shared" si="66"/>
        <v>54.173944287415651</v>
      </c>
      <c r="FQ31" s="38">
        <f t="shared" si="66"/>
        <v>54.807585740438419</v>
      </c>
      <c r="FR31" s="38">
        <f t="shared" si="66"/>
        <v>55.324038211400115</v>
      </c>
      <c r="FS31" s="38">
        <f t="shared" si="66"/>
        <v>55.744975246832453</v>
      </c>
      <c r="FT31" s="3"/>
      <c r="FU31" s="38">
        <f>N31</f>
        <v>4.8000039178502254</v>
      </c>
      <c r="FV31" s="38">
        <f t="shared" ref="FV31:GW31" si="67">O31</f>
        <v>5.4444227394362859</v>
      </c>
      <c r="FW31" s="38">
        <f t="shared" si="67"/>
        <v>6.1753572440762801</v>
      </c>
      <c r="FX31" s="38">
        <f t="shared" si="67"/>
        <v>7.0044224919819271</v>
      </c>
      <c r="FY31" s="38">
        <f t="shared" si="67"/>
        <v>7.944792909470145</v>
      </c>
      <c r="FZ31" s="38">
        <f t="shared" si="67"/>
        <v>9.0114116398063153</v>
      </c>
      <c r="GA31" s="38">
        <f t="shared" si="67"/>
        <v>10.221228000196231</v>
      </c>
      <c r="GB31" s="38">
        <f t="shared" si="67"/>
        <v>11.593466818284302</v>
      </c>
      <c r="GC31" s="38">
        <f t="shared" si="67"/>
        <v>13.149933928103232</v>
      </c>
      <c r="GD31" s="38">
        <f t="shared" si="67"/>
        <v>14.915362680019358</v>
      </c>
      <c r="GE31" s="38">
        <f t="shared" si="67"/>
        <v>16.917806970958935</v>
      </c>
      <c r="GF31" s="38">
        <f t="shared" si="67"/>
        <v>19.189087040440324</v>
      </c>
      <c r="GG31" s="38">
        <f t="shared" si="67"/>
        <v>21.76529511642272</v>
      </c>
      <c r="GH31" s="38">
        <f t="shared" si="67"/>
        <v>24.687368946037385</v>
      </c>
      <c r="GI31" s="38">
        <f t="shared" si="67"/>
        <v>28.001742325005555</v>
      </c>
      <c r="GJ31" s="38">
        <f t="shared" si="67"/>
        <v>31.761082963110358</v>
      </c>
      <c r="GK31" s="38">
        <f t="shared" si="67"/>
        <v>36.025129410920641</v>
      </c>
      <c r="GL31" s="38">
        <f t="shared" si="67"/>
        <v>40.008414143663011</v>
      </c>
      <c r="GM31" s="38">
        <f t="shared" si="67"/>
        <v>43.261903224997418</v>
      </c>
      <c r="GN31" s="38">
        <f t="shared" si="67"/>
        <v>45.91367492851586</v>
      </c>
      <c r="GO31" s="38">
        <f t="shared" si="67"/>
        <v>48.07501402995122</v>
      </c>
      <c r="GP31" s="38">
        <f t="shared" si="67"/>
        <v>49.836623713467858</v>
      </c>
      <c r="GQ31" s="38">
        <f t="shared" si="67"/>
        <v>51.272432039425901</v>
      </c>
      <c r="GR31" s="38">
        <f t="shared" si="67"/>
        <v>52.44269442398263</v>
      </c>
      <c r="GS31" s="38">
        <f t="shared" si="67"/>
        <v>53.396522329803283</v>
      </c>
      <c r="GT31" s="38">
        <f t="shared" si="67"/>
        <v>54.173944287415651</v>
      </c>
      <c r="GU31" s="38">
        <f t="shared" si="67"/>
        <v>54.807585740438419</v>
      </c>
      <c r="GV31" s="38">
        <f t="shared" si="67"/>
        <v>55.324038211400115</v>
      </c>
      <c r="GW31" s="38">
        <f t="shared" si="67"/>
        <v>55.744975246832453</v>
      </c>
    </row>
    <row r="32" spans="1:205" x14ac:dyDescent="0.25">
      <c r="A32" s="24">
        <v>28</v>
      </c>
      <c r="C32" s="3"/>
      <c r="D32" s="42" t="s">
        <v>4</v>
      </c>
      <c r="E32" s="42">
        <v>90</v>
      </c>
      <c r="F32" s="42">
        <v>6.4899999999999999E-2</v>
      </c>
      <c r="G32" s="42">
        <v>4.5</v>
      </c>
      <c r="H32" s="42"/>
      <c r="I32" s="42"/>
      <c r="J32" s="42">
        <v>0.9</v>
      </c>
      <c r="K32" s="42">
        <v>72</v>
      </c>
      <c r="L32" s="42">
        <f>IF('Graph-Settings'!$I$6='Graph-Settings'!$C$46, K32, 'Graph-Settings'!$I$6)</f>
        <v>72</v>
      </c>
      <c r="M32" s="42">
        <f>EXP(50*LN($J32)*(1/$L32-1/$K32))</f>
        <v>1</v>
      </c>
      <c r="N32" s="42">
        <f>$E32*(1-EXP(-$F32*N$31))^$G32</f>
        <v>0.23901264355653584</v>
      </c>
      <c r="O32" s="42">
        <f t="shared" ref="O32:AP43" si="68">$E32*(1-EXP(-$F32*O$31))^$G32</f>
        <v>0.38548673583778875</v>
      </c>
      <c r="P32" s="42">
        <f t="shared" si="68"/>
        <v>0.61483335828316288</v>
      </c>
      <c r="Q32" s="42">
        <f t="shared" si="68"/>
        <v>0.96852835301469375</v>
      </c>
      <c r="R32" s="42">
        <f t="shared" si="68"/>
        <v>1.5047865971318921</v>
      </c>
      <c r="S32" s="42">
        <f t="shared" si="68"/>
        <v>2.3025036086992223</v>
      </c>
      <c r="T32" s="42">
        <f t="shared" si="68"/>
        <v>3.4641884330344892</v>
      </c>
      <c r="U32" s="42">
        <f t="shared" si="68"/>
        <v>5.1162924379866164</v>
      </c>
      <c r="V32" s="42">
        <f t="shared" si="68"/>
        <v>7.4047855758592744</v>
      </c>
      <c r="W32" s="42">
        <f t="shared" si="68"/>
        <v>10.48362862374892</v>
      </c>
      <c r="X32" s="42">
        <f t="shared" si="68"/>
        <v>14.494381497510251</v>
      </c>
      <c r="Y32" s="42">
        <f t="shared" si="68"/>
        <v>19.537022782212357</v>
      </c>
      <c r="Z32" s="42">
        <f t="shared" si="68"/>
        <v>25.635290273675466</v>
      </c>
      <c r="AA32" s="42">
        <f t="shared" si="68"/>
        <v>32.703944555132956</v>
      </c>
      <c r="AB32" s="42">
        <f t="shared" si="68"/>
        <v>40.528784796371632</v>
      </c>
      <c r="AC32" s="42">
        <f t="shared" si="68"/>
        <v>48.770732360166207</v>
      </c>
      <c r="AD32" s="42">
        <f t="shared" si="68"/>
        <v>57.000852757746145</v>
      </c>
      <c r="AE32" s="42">
        <f t="shared" si="68"/>
        <v>63.514354255977551</v>
      </c>
      <c r="AF32" s="42">
        <f t="shared" si="68"/>
        <v>68.014732158524183</v>
      </c>
      <c r="AG32" s="42">
        <f t="shared" si="68"/>
        <v>71.178014280731617</v>
      </c>
      <c r="AH32" s="42">
        <f t="shared" si="68"/>
        <v>73.449336885099939</v>
      </c>
      <c r="AI32" s="42">
        <f t="shared" si="68"/>
        <v>75.113289327506038</v>
      </c>
      <c r="AJ32" s="42">
        <f t="shared" si="68"/>
        <v>76.354182378306831</v>
      </c>
      <c r="AK32" s="42">
        <f t="shared" si="68"/>
        <v>77.293846256528511</v>
      </c>
      <c r="AL32" s="42">
        <f t="shared" si="68"/>
        <v>78.014658610105514</v>
      </c>
      <c r="AM32" s="42">
        <f t="shared" si="68"/>
        <v>78.573592313408284</v>
      </c>
      <c r="AN32" s="42">
        <f t="shared" si="68"/>
        <v>79.010901341926143</v>
      </c>
      <c r="AO32" s="42">
        <f t="shared" si="68"/>
        <v>79.355591767287805</v>
      </c>
      <c r="AP32" s="42">
        <f t="shared" si="68"/>
        <v>79.628938899772805</v>
      </c>
      <c r="AQ32" s="3"/>
      <c r="AR32" s="56">
        <f>$M32*N32</f>
        <v>0.23901264355653584</v>
      </c>
      <c r="AS32" s="56">
        <f t="shared" ref="AS32:AW36" si="69">$M32*O32</f>
        <v>0.38548673583778875</v>
      </c>
      <c r="AT32" s="56">
        <f t="shared" si="69"/>
        <v>0.61483335828316288</v>
      </c>
      <c r="AU32" s="56">
        <f t="shared" si="69"/>
        <v>0.96852835301469375</v>
      </c>
      <c r="AV32" s="56">
        <f t="shared" si="69"/>
        <v>1.5047865971318921</v>
      </c>
      <c r="AW32" s="56">
        <f t="shared" si="69"/>
        <v>2.3025036086992223</v>
      </c>
      <c r="AX32" s="56">
        <f>$M32*T32</f>
        <v>3.4641884330344892</v>
      </c>
      <c r="AY32" s="56">
        <f t="shared" ref="AY32:BN36" si="70">$M32*U32</f>
        <v>5.1162924379866164</v>
      </c>
      <c r="AZ32" s="56">
        <f t="shared" si="70"/>
        <v>7.4047855758592744</v>
      </c>
      <c r="BA32" s="56">
        <f t="shared" si="70"/>
        <v>10.48362862374892</v>
      </c>
      <c r="BB32" s="56">
        <f t="shared" si="70"/>
        <v>14.494381497510251</v>
      </c>
      <c r="BC32" s="56">
        <f t="shared" si="70"/>
        <v>19.537022782212357</v>
      </c>
      <c r="BD32" s="56">
        <f t="shared" si="70"/>
        <v>25.635290273675466</v>
      </c>
      <c r="BE32" s="56">
        <f t="shared" si="70"/>
        <v>32.703944555132956</v>
      </c>
      <c r="BF32" s="56">
        <f t="shared" si="70"/>
        <v>40.528784796371632</v>
      </c>
      <c r="BG32" s="56">
        <f t="shared" si="70"/>
        <v>48.770732360166207</v>
      </c>
      <c r="BH32" s="56">
        <f t="shared" si="70"/>
        <v>57.000852757746145</v>
      </c>
      <c r="BI32" s="56">
        <f t="shared" si="70"/>
        <v>63.514354255977551</v>
      </c>
      <c r="BJ32" s="56">
        <f t="shared" si="70"/>
        <v>68.014732158524183</v>
      </c>
      <c r="BK32" s="56">
        <f t="shared" si="70"/>
        <v>71.178014280731617</v>
      </c>
      <c r="BL32" s="56">
        <f t="shared" si="70"/>
        <v>73.449336885099939</v>
      </c>
      <c r="BM32" s="56">
        <f t="shared" si="70"/>
        <v>75.113289327506038</v>
      </c>
      <c r="BN32" s="56">
        <f t="shared" si="70"/>
        <v>76.354182378306831</v>
      </c>
      <c r="BO32" s="56">
        <f t="shared" ref="BO32:BT36" si="71">$M32*AK32</f>
        <v>77.293846256528511</v>
      </c>
      <c r="BP32" s="56">
        <f t="shared" si="71"/>
        <v>78.014658610105514</v>
      </c>
      <c r="BQ32" s="56">
        <f t="shared" si="71"/>
        <v>78.573592313408284</v>
      </c>
      <c r="BR32" s="56">
        <f t="shared" si="71"/>
        <v>79.010901341926143</v>
      </c>
      <c r="BS32" s="56">
        <f t="shared" si="71"/>
        <v>79.355591767287805</v>
      </c>
      <c r="BT32" s="56">
        <f t="shared" si="71"/>
        <v>79.628938899772805</v>
      </c>
      <c r="BU32" s="3"/>
      <c r="BV32" s="3"/>
      <c r="BW32" s="56" t="s">
        <v>4</v>
      </c>
      <c r="BX32" s="42"/>
      <c r="BY32" s="42"/>
      <c r="BZ32" s="42"/>
      <c r="CA32" s="42">
        <f>IF(BY28&gt;84, 0.75+0.75*(1-EXP(-0.23*(BY28-84)))^0.5, 0.75-0.75*(1-EXP(0.23*(BY28-84)))^0.5)</f>
        <v>1.4208675108266395</v>
      </c>
      <c r="CB32" s="42"/>
      <c r="CC32" s="42">
        <v>2</v>
      </c>
      <c r="CD32" s="42">
        <v>0.75</v>
      </c>
      <c r="CE32" s="42">
        <f t="shared" ref="CE32:CE38" si="72">0.001*CC32^1.5*(460+25.9*$CC$1)^1.5</f>
        <v>458.33598467558227</v>
      </c>
      <c r="CF32" s="42">
        <f>CE32/(300*CA32)</f>
        <v>1.075249172737035</v>
      </c>
      <c r="CG32" s="42"/>
      <c r="CH32" s="3"/>
      <c r="CI32" s="56">
        <f t="shared" ref="CI32:CX36" si="73">IF(1-EXP(-0.23*(AR32-$CF32))&lt;0, 0, 1-EXP(-0.23*(AR32-$CF32)))</f>
        <v>0</v>
      </c>
      <c r="CJ32" s="42">
        <f t="shared" si="73"/>
        <v>0</v>
      </c>
      <c r="CK32" s="42">
        <f t="shared" si="73"/>
        <v>0</v>
      </c>
      <c r="CL32" s="42">
        <f t="shared" si="73"/>
        <v>0</v>
      </c>
      <c r="CM32" s="42">
        <f t="shared" si="73"/>
        <v>9.4070334282298607E-2</v>
      </c>
      <c r="CN32" s="42">
        <f t="shared" si="73"/>
        <v>0.24592882605100341</v>
      </c>
      <c r="CO32" s="42">
        <f t="shared" si="73"/>
        <v>0.42273626077902715</v>
      </c>
      <c r="CP32" s="42">
        <f t="shared" si="73"/>
        <v>0.60522525833198004</v>
      </c>
      <c r="CQ32" s="42">
        <f t="shared" si="73"/>
        <v>0.76678473614359399</v>
      </c>
      <c r="CR32" s="42">
        <f t="shared" si="73"/>
        <v>0.88512690408633266</v>
      </c>
      <c r="CS32" s="42">
        <f t="shared" si="73"/>
        <v>0.95433396320364727</v>
      </c>
      <c r="CT32" s="42">
        <f t="shared" si="73"/>
        <v>0.98568157243195098</v>
      </c>
      <c r="CU32" s="42">
        <f t="shared" si="73"/>
        <v>0.99647829296294665</v>
      </c>
      <c r="CV32" s="42">
        <f t="shared" si="73"/>
        <v>0.99930708272483149</v>
      </c>
      <c r="CW32" s="42">
        <f t="shared" si="73"/>
        <v>0.99988542869680208</v>
      </c>
      <c r="CX32" s="42">
        <f t="shared" si="73"/>
        <v>0.99998278898777038</v>
      </c>
      <c r="CY32" s="42">
        <f t="shared" ref="CY32:DK36" si="74">IF(1-EXP(-0.23*(BH32-$CF32))&lt;0, 0, 1-EXP(-0.23*(BH32-$CF32)))</f>
        <v>0.99999740750240507</v>
      </c>
      <c r="CZ32" s="42">
        <f t="shared" si="74"/>
        <v>0.99999942043856682</v>
      </c>
      <c r="DA32" s="42">
        <f t="shared" si="74"/>
        <v>0.99999979414238305</v>
      </c>
      <c r="DB32" s="42">
        <f t="shared" si="74"/>
        <v>0.99999990055250043</v>
      </c>
      <c r="DC32" s="42">
        <f t="shared" si="74"/>
        <v>0.99999994101839218</v>
      </c>
      <c r="DD32" s="42">
        <f t="shared" si="74"/>
        <v>0.99999995977387734</v>
      </c>
      <c r="DE32" s="42">
        <f t="shared" si="74"/>
        <v>0.99999996976164351</v>
      </c>
      <c r="DF32" s="42">
        <f t="shared" si="74"/>
        <v>0.99999997563887788</v>
      </c>
      <c r="DG32" s="42">
        <f t="shared" si="74"/>
        <v>0.99999997936060425</v>
      </c>
      <c r="DH32" s="42">
        <f t="shared" si="74"/>
        <v>0.99999998185042915</v>
      </c>
      <c r="DI32" s="42">
        <f t="shared" si="74"/>
        <v>0.99999998358712905</v>
      </c>
      <c r="DJ32" s="42">
        <f t="shared" si="74"/>
        <v>0.99999998483807973</v>
      </c>
      <c r="DK32" s="42">
        <f t="shared" si="74"/>
        <v>0.99999998576196081</v>
      </c>
      <c r="DL32" s="42"/>
      <c r="DM32" s="42">
        <f t="shared" ref="DM32:EB45" si="75">CI32*$CD32</f>
        <v>0</v>
      </c>
      <c r="DN32" s="42">
        <f t="shared" si="75"/>
        <v>0</v>
      </c>
      <c r="DO32" s="42">
        <f t="shared" si="75"/>
        <v>0</v>
      </c>
      <c r="DP32" s="42">
        <f t="shared" si="75"/>
        <v>0</v>
      </c>
      <c r="DQ32" s="42">
        <f t="shared" si="75"/>
        <v>7.0552750711723955E-2</v>
      </c>
      <c r="DR32" s="42">
        <f t="shared" si="75"/>
        <v>0.18444661953825256</v>
      </c>
      <c r="DS32" s="42">
        <f t="shared" si="75"/>
        <v>0.31705219558427034</v>
      </c>
      <c r="DT32" s="42">
        <f t="shared" si="75"/>
        <v>0.453918943748985</v>
      </c>
      <c r="DU32" s="42">
        <f t="shared" si="75"/>
        <v>0.57508855210769549</v>
      </c>
      <c r="DV32" s="42">
        <f t="shared" si="75"/>
        <v>0.66384517806474952</v>
      </c>
      <c r="DW32" s="42">
        <f t="shared" si="75"/>
        <v>0.71575047240273548</v>
      </c>
      <c r="DX32" s="42">
        <f t="shared" si="75"/>
        <v>0.73926117932396318</v>
      </c>
      <c r="DY32" s="42">
        <f t="shared" si="75"/>
        <v>0.74735871972221002</v>
      </c>
      <c r="DZ32" s="42">
        <f t="shared" si="75"/>
        <v>0.74948031204362364</v>
      </c>
      <c r="EA32" s="42">
        <f t="shared" si="75"/>
        <v>0.74991407152260159</v>
      </c>
      <c r="EB32" s="42">
        <f t="shared" si="75"/>
        <v>0.74998709174082778</v>
      </c>
      <c r="EC32" s="42">
        <f t="shared" ref="EC32:EO45" si="76">CY32*$CD32</f>
        <v>0.74999805562680377</v>
      </c>
      <c r="ED32" s="42">
        <f t="shared" si="76"/>
        <v>0.74999956532892509</v>
      </c>
      <c r="EE32" s="42">
        <f t="shared" si="76"/>
        <v>0.74999984560678734</v>
      </c>
      <c r="EF32" s="42">
        <f t="shared" si="76"/>
        <v>0.74999992541437532</v>
      </c>
      <c r="EG32" s="42">
        <f t="shared" si="76"/>
        <v>0.74999995576379419</v>
      </c>
      <c r="EH32" s="42">
        <f t="shared" si="76"/>
        <v>0.74999996983040806</v>
      </c>
      <c r="EI32" s="42">
        <f t="shared" si="76"/>
        <v>0.74999997732123269</v>
      </c>
      <c r="EJ32" s="42">
        <f t="shared" si="76"/>
        <v>0.74999998172915838</v>
      </c>
      <c r="EK32" s="42">
        <f t="shared" si="76"/>
        <v>0.74999998452045324</v>
      </c>
      <c r="EL32" s="42">
        <f t="shared" si="76"/>
        <v>0.74999998638782184</v>
      </c>
      <c r="EM32" s="42">
        <f t="shared" si="76"/>
        <v>0.74999998769034681</v>
      </c>
      <c r="EN32" s="42">
        <f t="shared" si="76"/>
        <v>0.74999998862855977</v>
      </c>
      <c r="EO32" s="42">
        <f t="shared" si="76"/>
        <v>0.74999998932147061</v>
      </c>
      <c r="EP32" s="42"/>
      <c r="EQ32" s="42">
        <f t="shared" ref="EQ32:FF47" si="77">DM32+$CA32</f>
        <v>1.4208675108266395</v>
      </c>
      <c r="ER32" s="42">
        <f t="shared" si="77"/>
        <v>1.4208675108266395</v>
      </c>
      <c r="ES32" s="42">
        <f t="shared" si="77"/>
        <v>1.4208675108266395</v>
      </c>
      <c r="ET32" s="42">
        <f t="shared" si="77"/>
        <v>1.4208675108266395</v>
      </c>
      <c r="EU32" s="42">
        <f t="shared" si="77"/>
        <v>1.4914202615383636</v>
      </c>
      <c r="EV32" s="42">
        <f t="shared" si="77"/>
        <v>1.6053141303648921</v>
      </c>
      <c r="EW32" s="42">
        <f t="shared" si="77"/>
        <v>1.73791970641091</v>
      </c>
      <c r="EX32" s="42">
        <f t="shared" si="77"/>
        <v>1.8747864545756245</v>
      </c>
      <c r="EY32" s="42">
        <f t="shared" si="77"/>
        <v>1.9959560629343351</v>
      </c>
      <c r="EZ32" s="42">
        <f t="shared" si="77"/>
        <v>2.0847126888913889</v>
      </c>
      <c r="FA32" s="42">
        <f t="shared" si="77"/>
        <v>2.136617983229375</v>
      </c>
      <c r="FB32" s="42">
        <f t="shared" si="77"/>
        <v>2.1601286901506027</v>
      </c>
      <c r="FC32" s="42">
        <f t="shared" si="77"/>
        <v>2.1682262305488496</v>
      </c>
      <c r="FD32" s="42">
        <f t="shared" si="77"/>
        <v>2.1703478228702631</v>
      </c>
      <c r="FE32" s="42">
        <f t="shared" si="77"/>
        <v>2.1707815823492411</v>
      </c>
      <c r="FF32" s="42">
        <f t="shared" si="77"/>
        <v>2.1708546025674673</v>
      </c>
      <c r="FG32" s="42">
        <f t="shared" ref="FG32:FS49" si="78">EC32+$CA32</f>
        <v>2.1708655664534433</v>
      </c>
      <c r="FH32" s="42">
        <f t="shared" si="78"/>
        <v>2.1708670761555648</v>
      </c>
      <c r="FI32" s="42">
        <f t="shared" si="78"/>
        <v>2.1708673564334271</v>
      </c>
      <c r="FJ32" s="42">
        <f t="shared" si="78"/>
        <v>2.1708674362410147</v>
      </c>
      <c r="FK32" s="42">
        <f t="shared" si="78"/>
        <v>2.1708674665904337</v>
      </c>
      <c r="FL32" s="42">
        <f t="shared" si="78"/>
        <v>2.1708674806570478</v>
      </c>
      <c r="FM32" s="42">
        <f t="shared" si="78"/>
        <v>2.1708674881478722</v>
      </c>
      <c r="FN32" s="42">
        <f t="shared" si="78"/>
        <v>2.1708674925557978</v>
      </c>
      <c r="FO32" s="42">
        <f t="shared" si="78"/>
        <v>2.1708674953470926</v>
      </c>
      <c r="FP32" s="42">
        <f t="shared" si="78"/>
        <v>2.1708674972144615</v>
      </c>
      <c r="FQ32" s="42">
        <f t="shared" si="78"/>
        <v>2.1708674985169862</v>
      </c>
      <c r="FR32" s="42">
        <f t="shared" si="78"/>
        <v>2.1708674994551993</v>
      </c>
      <c r="FS32" s="42">
        <f t="shared" si="78"/>
        <v>2.1708675001481099</v>
      </c>
      <c r="FT32" s="42"/>
      <c r="FU32" s="42">
        <f t="shared" ref="FU32:GJ47" si="79">300*EQ32*AR32</f>
        <v>101.88158997188097</v>
      </c>
      <c r="FV32" s="42">
        <f t="shared" si="79"/>
        <v>164.31767364195755</v>
      </c>
      <c r="FW32" s="42">
        <f t="shared" si="79"/>
        <v>262.07902300709429</v>
      </c>
      <c r="FX32" s="42">
        <f t="shared" si="79"/>
        <v>412.84514103390381</v>
      </c>
      <c r="FY32" s="42">
        <f t="shared" si="79"/>
        <v>673.28076607616117</v>
      </c>
      <c r="FZ32" s="42">
        <f t="shared" si="79"/>
        <v>1108.8724734783054</v>
      </c>
      <c r="GA32" s="42">
        <f t="shared" si="79"/>
        <v>1806.1444033474108</v>
      </c>
      <c r="GB32" s="42">
        <f t="shared" si="79"/>
        <v>2877.586728115502</v>
      </c>
      <c r="GC32" s="42">
        <f t="shared" si="79"/>
        <v>4433.887999459509</v>
      </c>
      <c r="GD32" s="42">
        <f t="shared" si="79"/>
        <v>6556.6060852663031</v>
      </c>
      <c r="GE32" s="42">
        <f t="shared" si="79"/>
        <v>9290.686849010257</v>
      </c>
      <c r="GF32" s="42">
        <f t="shared" si="79"/>
        <v>12660.745029594858</v>
      </c>
      <c r="GG32" s="42">
        <f t="shared" si="79"/>
        <v>16674.932639735081</v>
      </c>
      <c r="GH32" s="42">
        <f t="shared" si="79"/>
        <v>21293.680459350784</v>
      </c>
      <c r="GI32" s="42">
        <f t="shared" si="79"/>
        <v>26393.741877287841</v>
      </c>
      <c r="GJ32" s="42">
        <f t="shared" si="79"/>
        <v>31762.250644395877</v>
      </c>
      <c r="GK32" s="42">
        <f t="shared" ref="GK32:GW49" si="80">300*FG32*BH32</f>
        <v>37122.356553082172</v>
      </c>
      <c r="GL32" s="42">
        <f t="shared" si="80"/>
        <v>41364.366155274824</v>
      </c>
      <c r="GM32" s="42">
        <f t="shared" si="80"/>
        <v>44295.288539850902</v>
      </c>
      <c r="GN32" s="42">
        <f t="shared" si="80"/>
        <v>46355.410013501452</v>
      </c>
      <c r="GO32" s="42">
        <f t="shared" si="80"/>
        <v>47834.632765951261</v>
      </c>
      <c r="GP32" s="42">
        <f t="shared" si="80"/>
        <v>48918.299149880091</v>
      </c>
      <c r="GQ32" s="42">
        <f t="shared" si="80"/>
        <v>49726.443632753842</v>
      </c>
      <c r="GR32" s="42">
        <f t="shared" si="80"/>
        <v>50338.409463871016</v>
      </c>
      <c r="GS32" s="42">
        <f t="shared" si="80"/>
        <v>50807.845961183477</v>
      </c>
      <c r="GT32" s="42">
        <f t="shared" si="80"/>
        <v>51171.85730776743</v>
      </c>
      <c r="GU32" s="42">
        <f t="shared" si="80"/>
        <v>51456.65932551588</v>
      </c>
      <c r="GV32" s="42">
        <f t="shared" si="80"/>
        <v>51681.142520291898</v>
      </c>
      <c r="GW32" s="42">
        <f t="shared" si="80"/>
        <v>51859.16265863891</v>
      </c>
    </row>
    <row r="33" spans="1:205" x14ac:dyDescent="0.25">
      <c r="A33" s="24">
        <v>29</v>
      </c>
      <c r="C33" s="3"/>
      <c r="D33" s="42" t="s">
        <v>5</v>
      </c>
      <c r="E33" s="42">
        <v>110</v>
      </c>
      <c r="F33" s="42">
        <v>2.8199999999999999E-2</v>
      </c>
      <c r="G33" s="42">
        <v>1.5</v>
      </c>
      <c r="H33" s="42"/>
      <c r="I33" s="42"/>
      <c r="J33" s="42">
        <v>0.7</v>
      </c>
      <c r="K33" s="42">
        <v>64</v>
      </c>
      <c r="L33" s="42">
        <f>IF('Graph-Settings'!$I$6='Graph-Settings'!$C$46, K33, 'Graph-Settings'!$I$6)</f>
        <v>64</v>
      </c>
      <c r="M33" s="42">
        <f t="shared" ref="M33:M43" si="81">EXP(50*LN($J33)*(1/$L33-1/$K33))</f>
        <v>1</v>
      </c>
      <c r="N33" s="42">
        <f t="shared" ref="N33:AC43" si="82">$E33*(1-EXP(-$F33*N$31))^$G33</f>
        <v>4.9549169423160935</v>
      </c>
      <c r="O33" s="42">
        <f t="shared" si="82"/>
        <v>5.9064292070333932</v>
      </c>
      <c r="P33" s="42">
        <f t="shared" si="82"/>
        <v>7.0284530907845202</v>
      </c>
      <c r="Q33" s="42">
        <f t="shared" si="82"/>
        <v>8.3472921109559959</v>
      </c>
      <c r="R33" s="42">
        <f t="shared" si="82"/>
        <v>9.8918288016720766</v>
      </c>
      <c r="S33" s="42">
        <f t="shared" si="82"/>
        <v>11.693236617533339</v>
      </c>
      <c r="T33" s="42">
        <f t="shared" si="82"/>
        <v>13.784441755210095</v>
      </c>
      <c r="U33" s="42">
        <f t="shared" si="82"/>
        <v>16.199262054235575</v>
      </c>
      <c r="V33" s="42">
        <f t="shared" si="82"/>
        <v>18.971145739111307</v>
      </c>
      <c r="W33" s="42">
        <f t="shared" si="82"/>
        <v>22.131436342400935</v>
      </c>
      <c r="X33" s="42">
        <f t="shared" si="82"/>
        <v>25.707106591293201</v>
      </c>
      <c r="Y33" s="42">
        <f t="shared" si="82"/>
        <v>29.717939259103929</v>
      </c>
      <c r="Z33" s="42">
        <f t="shared" si="82"/>
        <v>34.173193248112746</v>
      </c>
      <c r="AA33" s="42">
        <f t="shared" si="82"/>
        <v>39.067883701889443</v>
      </c>
      <c r="AB33" s="42">
        <f t="shared" si="82"/>
        <v>44.378927512646911</v>
      </c>
      <c r="AC33" s="42">
        <f t="shared" si="82"/>
        <v>50.061555009714183</v>
      </c>
      <c r="AD33" s="42">
        <f t="shared" si="68"/>
        <v>56.046548451631217</v>
      </c>
      <c r="AE33" s="42">
        <f t="shared" si="68"/>
        <v>61.19205307531346</v>
      </c>
      <c r="AF33" s="42">
        <f t="shared" si="68"/>
        <v>65.081826727004952</v>
      </c>
      <c r="AG33" s="42">
        <f t="shared" si="68"/>
        <v>68.050552403962683</v>
      </c>
      <c r="AH33" s="42">
        <f t="shared" si="68"/>
        <v>70.340708364654489</v>
      </c>
      <c r="AI33" s="42">
        <f t="shared" si="68"/>
        <v>72.12394982427567</v>
      </c>
      <c r="AJ33" s="42">
        <f t="shared" si="68"/>
        <v>73.523547082386685</v>
      </c>
      <c r="AK33" s="42">
        <f t="shared" si="68"/>
        <v>74.62938568800395</v>
      </c>
      <c r="AL33" s="42">
        <f t="shared" si="68"/>
        <v>75.507986922975931</v>
      </c>
      <c r="AM33" s="42">
        <f t="shared" si="68"/>
        <v>76.209262301557743</v>
      </c>
      <c r="AN33" s="42">
        <f t="shared" si="68"/>
        <v>76.771127652687539</v>
      </c>
      <c r="AO33" s="42">
        <f t="shared" si="68"/>
        <v>77.22270322421555</v>
      </c>
      <c r="AP33" s="42">
        <f t="shared" si="68"/>
        <v>77.586568342052658</v>
      </c>
      <c r="AQ33" s="3"/>
      <c r="AR33" s="56">
        <f>$M33*N33</f>
        <v>4.9549169423160935</v>
      </c>
      <c r="AS33" s="56">
        <f t="shared" si="69"/>
        <v>5.9064292070333932</v>
      </c>
      <c r="AT33" s="56">
        <f t="shared" si="69"/>
        <v>7.0284530907845202</v>
      </c>
      <c r="AU33" s="56">
        <f t="shared" si="69"/>
        <v>8.3472921109559959</v>
      </c>
      <c r="AV33" s="56">
        <f t="shared" si="69"/>
        <v>9.8918288016720766</v>
      </c>
      <c r="AW33" s="56">
        <f t="shared" si="69"/>
        <v>11.693236617533339</v>
      </c>
      <c r="AX33" s="56">
        <f>$M33*T33</f>
        <v>13.784441755210095</v>
      </c>
      <c r="AY33" s="56">
        <f t="shared" si="70"/>
        <v>16.199262054235575</v>
      </c>
      <c r="AZ33" s="56">
        <f t="shared" si="70"/>
        <v>18.971145739111307</v>
      </c>
      <c r="BA33" s="56">
        <f t="shared" si="70"/>
        <v>22.131436342400935</v>
      </c>
      <c r="BB33" s="56">
        <f t="shared" si="70"/>
        <v>25.707106591293201</v>
      </c>
      <c r="BC33" s="56">
        <f t="shared" si="70"/>
        <v>29.717939259103929</v>
      </c>
      <c r="BD33" s="56">
        <f t="shared" si="70"/>
        <v>34.173193248112746</v>
      </c>
      <c r="BE33" s="56">
        <f t="shared" si="70"/>
        <v>39.067883701889443</v>
      </c>
      <c r="BF33" s="56">
        <f t="shared" si="70"/>
        <v>44.378927512646911</v>
      </c>
      <c r="BG33" s="56">
        <f t="shared" si="70"/>
        <v>50.061555009714183</v>
      </c>
      <c r="BH33" s="56">
        <f t="shared" si="70"/>
        <v>56.046548451631217</v>
      </c>
      <c r="BI33" s="56">
        <f t="shared" si="70"/>
        <v>61.19205307531346</v>
      </c>
      <c r="BJ33" s="56">
        <f t="shared" si="70"/>
        <v>65.081826727004952</v>
      </c>
      <c r="BK33" s="56">
        <f t="shared" si="70"/>
        <v>68.050552403962683</v>
      </c>
      <c r="BL33" s="56">
        <f t="shared" si="70"/>
        <v>70.340708364654489</v>
      </c>
      <c r="BM33" s="56">
        <f t="shared" si="70"/>
        <v>72.12394982427567</v>
      </c>
      <c r="BN33" s="56">
        <f t="shared" si="70"/>
        <v>73.523547082386685</v>
      </c>
      <c r="BO33" s="56">
        <f t="shared" si="71"/>
        <v>74.62938568800395</v>
      </c>
      <c r="BP33" s="56">
        <f t="shared" si="71"/>
        <v>75.507986922975931</v>
      </c>
      <c r="BQ33" s="56">
        <f t="shared" si="71"/>
        <v>76.209262301557743</v>
      </c>
      <c r="BR33" s="56">
        <f t="shared" si="71"/>
        <v>76.771127652687539</v>
      </c>
      <c r="BS33" s="56">
        <f t="shared" si="71"/>
        <v>77.22270322421555</v>
      </c>
      <c r="BT33" s="56">
        <f t="shared" si="71"/>
        <v>77.586568342052658</v>
      </c>
      <c r="BU33" s="3"/>
      <c r="BV33" s="3"/>
      <c r="BW33" s="56" t="s">
        <v>5</v>
      </c>
      <c r="BX33" s="42"/>
      <c r="BY33" s="42"/>
      <c r="BZ33" s="42"/>
      <c r="CA33" s="42">
        <f>5*(1-EXP(-0.0115*L33))</f>
        <v>2.6048690340562439</v>
      </c>
      <c r="CB33" s="42"/>
      <c r="CC33" s="42">
        <v>3</v>
      </c>
      <c r="CD33" s="42">
        <v>0.8</v>
      </c>
      <c r="CE33" s="42">
        <f t="shared" si="72"/>
        <v>842.01696990845005</v>
      </c>
      <c r="CF33" s="42">
        <f t="shared" ref="CF33:CF36" si="83">CE33/(300*CA33)</f>
        <v>1.0774911123487847</v>
      </c>
      <c r="CG33" s="42"/>
      <c r="CH33" s="3"/>
      <c r="CI33" s="56">
        <f t="shared" si="73"/>
        <v>0.5900860178350501</v>
      </c>
      <c r="CJ33" s="42">
        <f t="shared" si="73"/>
        <v>0.67065708025133941</v>
      </c>
      <c r="CK33" s="42">
        <f t="shared" si="73"/>
        <v>0.74556789460843131</v>
      </c>
      <c r="CL33" s="42">
        <f t="shared" si="73"/>
        <v>0.8121392401543378</v>
      </c>
      <c r="CM33" s="42">
        <f t="shared" si="73"/>
        <v>0.86830908676412943</v>
      </c>
      <c r="CN33" s="42">
        <f t="shared" si="73"/>
        <v>0.91298036239428293</v>
      </c>
      <c r="CO33" s="42">
        <f t="shared" si="73"/>
        <v>0.94620628541196272</v>
      </c>
      <c r="CP33" s="42">
        <f t="shared" si="73"/>
        <v>0.96913113834625209</v>
      </c>
      <c r="CQ33" s="42">
        <f t="shared" si="73"/>
        <v>0.98368288242387869</v>
      </c>
      <c r="CR33" s="42">
        <f t="shared" si="73"/>
        <v>0.9921119585187147</v>
      </c>
      <c r="CS33" s="42">
        <f t="shared" si="73"/>
        <v>0.99653419919385167</v>
      </c>
      <c r="CT33" s="42">
        <f t="shared" si="73"/>
        <v>0.9986222493504634</v>
      </c>
      <c r="CU33" s="42">
        <f t="shared" si="73"/>
        <v>0.99950552377712665</v>
      </c>
      <c r="CV33" s="42">
        <f t="shared" si="73"/>
        <v>0.9998395920492662</v>
      </c>
      <c r="CW33" s="42">
        <f t="shared" si="73"/>
        <v>0.99995271561160726</v>
      </c>
      <c r="CX33" s="42">
        <f t="shared" si="73"/>
        <v>0.99998720344669556</v>
      </c>
      <c r="CY33" s="42">
        <f t="shared" si="74"/>
        <v>0.99999676953086436</v>
      </c>
      <c r="CZ33" s="42">
        <f t="shared" si="74"/>
        <v>0.99999901078016651</v>
      </c>
      <c r="DA33" s="42">
        <f t="shared" si="74"/>
        <v>0.99999959565493057</v>
      </c>
      <c r="DB33" s="42">
        <f t="shared" si="74"/>
        <v>0.99999979572610009</v>
      </c>
      <c r="DC33" s="42">
        <f t="shared" si="74"/>
        <v>0.99999987937025825</v>
      </c>
      <c r="DD33" s="42">
        <f t="shared" si="74"/>
        <v>0.99999991995569182</v>
      </c>
      <c r="DE33" s="42">
        <f t="shared" si="74"/>
        <v>0.9999999419866612</v>
      </c>
      <c r="DF33" s="42">
        <f t="shared" si="74"/>
        <v>0.99999995501495575</v>
      </c>
      <c r="DG33" s="42">
        <f t="shared" si="74"/>
        <v>0.99999996324582585</v>
      </c>
      <c r="DH33" s="42">
        <f t="shared" si="74"/>
        <v>0.99999996872063979</v>
      </c>
      <c r="DI33" s="42">
        <f t="shared" si="74"/>
        <v>0.9999999725125529</v>
      </c>
      <c r="DJ33" s="42">
        <f t="shared" si="74"/>
        <v>0.99999997522420792</v>
      </c>
      <c r="DK33" s="42">
        <f t="shared" si="74"/>
        <v>0.99999997721327627</v>
      </c>
      <c r="DL33" s="42"/>
      <c r="DM33" s="42">
        <f t="shared" si="75"/>
        <v>0.47206881426804009</v>
      </c>
      <c r="DN33" s="42">
        <f t="shared" si="75"/>
        <v>0.53652566420107151</v>
      </c>
      <c r="DO33" s="42">
        <f t="shared" si="75"/>
        <v>0.59645431568674512</v>
      </c>
      <c r="DP33" s="42">
        <f t="shared" si="75"/>
        <v>0.64971139212347029</v>
      </c>
      <c r="DQ33" s="42">
        <f t="shared" si="75"/>
        <v>0.69464726941130361</v>
      </c>
      <c r="DR33" s="42">
        <f t="shared" si="75"/>
        <v>0.73038428991542637</v>
      </c>
      <c r="DS33" s="42">
        <f t="shared" si="75"/>
        <v>0.75696502832957024</v>
      </c>
      <c r="DT33" s="42">
        <f t="shared" si="75"/>
        <v>0.77530491067700169</v>
      </c>
      <c r="DU33" s="42">
        <f t="shared" si="75"/>
        <v>0.78694630593910297</v>
      </c>
      <c r="DV33" s="42">
        <f t="shared" si="75"/>
        <v>0.79368956681497183</v>
      </c>
      <c r="DW33" s="42">
        <f t="shared" si="75"/>
        <v>0.79722735935508138</v>
      </c>
      <c r="DX33" s="42">
        <f t="shared" si="75"/>
        <v>0.79889779948037076</v>
      </c>
      <c r="DY33" s="42">
        <f t="shared" si="75"/>
        <v>0.79960441902170132</v>
      </c>
      <c r="DZ33" s="42">
        <f t="shared" si="75"/>
        <v>0.79987167363941303</v>
      </c>
      <c r="EA33" s="42">
        <f t="shared" si="75"/>
        <v>0.79996217248928581</v>
      </c>
      <c r="EB33" s="42">
        <f t="shared" si="75"/>
        <v>0.79998976275735645</v>
      </c>
      <c r="EC33" s="42">
        <f t="shared" si="76"/>
        <v>0.79999741562469151</v>
      </c>
      <c r="ED33" s="42">
        <f t="shared" si="76"/>
        <v>0.79999920862413321</v>
      </c>
      <c r="EE33" s="42">
        <f t="shared" si="76"/>
        <v>0.79999967652394455</v>
      </c>
      <c r="EF33" s="42">
        <f t="shared" si="76"/>
        <v>0.79999983658088014</v>
      </c>
      <c r="EG33" s="42">
        <f t="shared" si="76"/>
        <v>0.79999990349620664</v>
      </c>
      <c r="EH33" s="42">
        <f t="shared" si="76"/>
        <v>0.79999993596455354</v>
      </c>
      <c r="EI33" s="42">
        <f t="shared" si="76"/>
        <v>0.79999995358932896</v>
      </c>
      <c r="EJ33" s="42">
        <f t="shared" si="76"/>
        <v>0.7999999640119646</v>
      </c>
      <c r="EK33" s="42">
        <f t="shared" si="76"/>
        <v>0.79999997059666073</v>
      </c>
      <c r="EL33" s="42">
        <f t="shared" si="76"/>
        <v>0.79999997497651187</v>
      </c>
      <c r="EM33" s="42">
        <f t="shared" si="76"/>
        <v>0.79999997801004241</v>
      </c>
      <c r="EN33" s="42">
        <f t="shared" si="76"/>
        <v>0.79999998017936635</v>
      </c>
      <c r="EO33" s="42">
        <f t="shared" si="76"/>
        <v>0.79999998177062104</v>
      </c>
      <c r="EP33" s="42"/>
      <c r="EQ33" s="42">
        <f t="shared" si="77"/>
        <v>3.0769378483242842</v>
      </c>
      <c r="ER33" s="42">
        <f t="shared" si="77"/>
        <v>3.1413946982573155</v>
      </c>
      <c r="ES33" s="42">
        <f t="shared" si="77"/>
        <v>3.2013233497429892</v>
      </c>
      <c r="ET33" s="42">
        <f t="shared" si="77"/>
        <v>3.2545804261797144</v>
      </c>
      <c r="EU33" s="42">
        <f t="shared" si="77"/>
        <v>3.2995163034675477</v>
      </c>
      <c r="EV33" s="42">
        <f t="shared" si="77"/>
        <v>3.3352533239716702</v>
      </c>
      <c r="EW33" s="42">
        <f t="shared" si="77"/>
        <v>3.3618340623858143</v>
      </c>
      <c r="EX33" s="42">
        <f t="shared" si="77"/>
        <v>3.3801739447332455</v>
      </c>
      <c r="EY33" s="42">
        <f t="shared" si="77"/>
        <v>3.3918153399953468</v>
      </c>
      <c r="EZ33" s="42">
        <f t="shared" si="77"/>
        <v>3.3985586008712159</v>
      </c>
      <c r="FA33" s="42">
        <f t="shared" si="77"/>
        <v>3.4020963934113251</v>
      </c>
      <c r="FB33" s="42">
        <f t="shared" si="77"/>
        <v>3.4037668335366149</v>
      </c>
      <c r="FC33" s="42">
        <f t="shared" si="77"/>
        <v>3.4044734530779452</v>
      </c>
      <c r="FD33" s="42">
        <f t="shared" si="77"/>
        <v>3.4047407076956571</v>
      </c>
      <c r="FE33" s="42">
        <f t="shared" si="77"/>
        <v>3.4048312065455297</v>
      </c>
      <c r="FF33" s="42">
        <f t="shared" si="77"/>
        <v>3.4048587968136004</v>
      </c>
      <c r="FG33" s="42">
        <f t="shared" si="78"/>
        <v>3.4048664496809353</v>
      </c>
      <c r="FH33" s="42">
        <f t="shared" si="78"/>
        <v>3.4048682426803771</v>
      </c>
      <c r="FI33" s="42">
        <f t="shared" si="78"/>
        <v>3.4048687105801885</v>
      </c>
      <c r="FJ33" s="42">
        <f t="shared" si="78"/>
        <v>3.4048688706371242</v>
      </c>
      <c r="FK33" s="42">
        <f t="shared" si="78"/>
        <v>3.4048689375524503</v>
      </c>
      <c r="FL33" s="42">
        <f t="shared" si="78"/>
        <v>3.4048689700207975</v>
      </c>
      <c r="FM33" s="42">
        <f t="shared" si="78"/>
        <v>3.4048689876455729</v>
      </c>
      <c r="FN33" s="42">
        <f t="shared" si="78"/>
        <v>3.4048689980682085</v>
      </c>
      <c r="FO33" s="42">
        <f t="shared" si="78"/>
        <v>3.4048690046529044</v>
      </c>
      <c r="FP33" s="42">
        <f t="shared" si="78"/>
        <v>3.4048690090327556</v>
      </c>
      <c r="FQ33" s="42">
        <f t="shared" si="78"/>
        <v>3.4048690120662863</v>
      </c>
      <c r="FR33" s="42">
        <f t="shared" si="78"/>
        <v>3.4048690142356102</v>
      </c>
      <c r="FS33" s="42">
        <f t="shared" si="78"/>
        <v>3.4048690158268649</v>
      </c>
      <c r="FT33" s="42"/>
      <c r="FU33" s="42">
        <f t="shared" si="79"/>
        <v>4573.7914425346862</v>
      </c>
      <c r="FV33" s="42">
        <f t="shared" si="79"/>
        <v>5566.327618982059</v>
      </c>
      <c r="FW33" s="42">
        <f t="shared" si="79"/>
        <v>6750.1052976305291</v>
      </c>
      <c r="FX33" s="42">
        <f t="shared" si="79"/>
        <v>8150.0800547765202</v>
      </c>
      <c r="FY33" s="42">
        <f t="shared" si="79"/>
        <v>9791.4751206680612</v>
      </c>
      <c r="FZ33" s="42">
        <f t="shared" si="79"/>
        <v>11699.971888984595</v>
      </c>
      <c r="GA33" s="42">
        <f t="shared" si="79"/>
        <v>13902.30174709158</v>
      </c>
      <c r="GB33" s="42">
        <f t="shared" si="79"/>
        <v>16426.897055889913</v>
      </c>
      <c r="GC33" s="42">
        <f t="shared" si="79"/>
        <v>19303.986940561528</v>
      </c>
      <c r="GD33" s="42">
        <f t="shared" si="79"/>
        <v>22564.494999330152</v>
      </c>
      <c r="GE33" s="42">
        <f t="shared" si="79"/>
        <v>26237.41638578373</v>
      </c>
      <c r="GF33" s="42">
        <f t="shared" si="79"/>
        <v>30345.88080335809</v>
      </c>
      <c r="GG33" s="42">
        <f t="shared" si="79"/>
        <v>34902.518766030698</v>
      </c>
      <c r="GH33" s="42">
        <f t="shared" si="79"/>
        <v>39904.804201002808</v>
      </c>
      <c r="GI33" s="42">
        <f t="shared" si="79"/>
        <v>45330.827192424658</v>
      </c>
      <c r="GJ33" s="42">
        <f t="shared" si="79"/>
        <v>51135.757787097988</v>
      </c>
      <c r="GK33" s="42">
        <f t="shared" si="80"/>
        <v>57249.303733012828</v>
      </c>
      <c r="GL33" s="42">
        <f t="shared" si="80"/>
        <v>62505.26346616407</v>
      </c>
      <c r="GM33" s="42">
        <f t="shared" si="80"/>
        <v>66478.522635054178</v>
      </c>
      <c r="GN33" s="42">
        <f t="shared" si="80"/>
        <v>69510.962252973855</v>
      </c>
      <c r="GO33" s="42">
        <f t="shared" si="80"/>
        <v>71850.267886874368</v>
      </c>
      <c r="GP33" s="42">
        <f t="shared" si="80"/>
        <v>73671.779625603958</v>
      </c>
      <c r="GQ33" s="42">
        <f t="shared" si="80"/>
        <v>75101.413596755272</v>
      </c>
      <c r="GR33" s="42">
        <f t="shared" si="80"/>
        <v>76230.984502187974</v>
      </c>
      <c r="GS33" s="42">
        <f t="shared" si="80"/>
        <v>77128.441283333275</v>
      </c>
      <c r="GT33" s="42">
        <f t="shared" si="80"/>
        <v>77844.766623546675</v>
      </c>
      <c r="GU33" s="42">
        <f t="shared" si="80"/>
        <v>78418.690069806296</v>
      </c>
      <c r="GV33" s="42">
        <f t="shared" si="80"/>
        <v>78879.956821093161</v>
      </c>
      <c r="GW33" s="42">
        <f t="shared" si="80"/>
        <v>79251.630777656581</v>
      </c>
    </row>
    <row r="34" spans="1:205" x14ac:dyDescent="0.25">
      <c r="A34" s="24">
        <v>30</v>
      </c>
      <c r="C34" s="3"/>
      <c r="D34" s="42" t="s">
        <v>6</v>
      </c>
      <c r="E34" s="42">
        <v>110</v>
      </c>
      <c r="F34" s="42">
        <v>4.4400000000000002E-2</v>
      </c>
      <c r="G34" s="42">
        <v>3</v>
      </c>
      <c r="H34" s="42"/>
      <c r="I34" s="42"/>
      <c r="J34" s="42">
        <v>0.75</v>
      </c>
      <c r="K34" s="42">
        <v>62</v>
      </c>
      <c r="L34" s="42">
        <f>IF('Graph-Settings'!$I$6='Graph-Settings'!$C$46, K34, 'Graph-Settings'!$I$6)</f>
        <v>62</v>
      </c>
      <c r="M34" s="42">
        <f t="shared" si="81"/>
        <v>1</v>
      </c>
      <c r="N34" s="42">
        <f t="shared" si="82"/>
        <v>0.77784986989708904</v>
      </c>
      <c r="O34" s="42">
        <f t="shared" si="82"/>
        <v>1.0891639121722392</v>
      </c>
      <c r="P34" s="42">
        <f t="shared" si="82"/>
        <v>1.5170166907149365</v>
      </c>
      <c r="Q34" s="42">
        <f t="shared" si="68"/>
        <v>2.1004334204518491</v>
      </c>
      <c r="R34" s="42">
        <f t="shared" si="68"/>
        <v>2.8889635371209978</v>
      </c>
      <c r="S34" s="42">
        <f t="shared" si="68"/>
        <v>3.9441448626818185</v>
      </c>
      <c r="T34" s="42">
        <f t="shared" si="68"/>
        <v>5.3403952877202636</v>
      </c>
      <c r="U34" s="42">
        <f t="shared" si="68"/>
        <v>7.1648086758179259</v>
      </c>
      <c r="V34" s="42">
        <f t="shared" si="68"/>
        <v>9.515178664999036</v>
      </c>
      <c r="W34" s="42">
        <f t="shared" si="68"/>
        <v>12.495475149888303</v>
      </c>
      <c r="X34" s="42">
        <f t="shared" si="68"/>
        <v>16.208032061253036</v>
      </c>
      <c r="Y34" s="42">
        <f t="shared" si="68"/>
        <v>20.741973145226243</v>
      </c>
      <c r="Z34" s="42">
        <f t="shared" si="68"/>
        <v>26.158006104946146</v>
      </c>
      <c r="AA34" s="42">
        <f t="shared" si="68"/>
        <v>32.470707528427781</v>
      </c>
      <c r="AB34" s="42">
        <f t="shared" si="68"/>
        <v>39.630733338865184</v>
      </c>
      <c r="AC34" s="42">
        <f t="shared" si="68"/>
        <v>47.510755931512101</v>
      </c>
      <c r="AD34" s="42">
        <f t="shared" si="68"/>
        <v>55.899850666515789</v>
      </c>
      <c r="AE34" s="42">
        <f t="shared" si="68"/>
        <v>63.067042643727</v>
      </c>
      <c r="AF34" s="42">
        <f t="shared" si="68"/>
        <v>68.395152529669815</v>
      </c>
      <c r="AG34" s="42">
        <f t="shared" si="68"/>
        <v>72.381602801445666</v>
      </c>
      <c r="AH34" s="42">
        <f t="shared" si="68"/>
        <v>75.397171335742343</v>
      </c>
      <c r="AI34" s="42">
        <f t="shared" si="68"/>
        <v>77.703580346377763</v>
      </c>
      <c r="AJ34" s="42">
        <f t="shared" si="68"/>
        <v>79.485534699464196</v>
      </c>
      <c r="AK34" s="42">
        <f t="shared" si="68"/>
        <v>80.874590119285671</v>
      </c>
      <c r="AL34" s="42">
        <f t="shared" si="68"/>
        <v>81.965670905604753</v>
      </c>
      <c r="AM34" s="42">
        <f t="shared" si="68"/>
        <v>82.82824329955092</v>
      </c>
      <c r="AN34" s="42">
        <f t="shared" si="68"/>
        <v>83.513855809572533</v>
      </c>
      <c r="AO34" s="42">
        <f t="shared" si="68"/>
        <v>84.061263643534446</v>
      </c>
      <c r="AP34" s="42">
        <f t="shared" si="68"/>
        <v>84.499951853008866</v>
      </c>
      <c r="AQ34" s="3"/>
      <c r="AR34" s="56">
        <f>$M34*N34</f>
        <v>0.77784986989708904</v>
      </c>
      <c r="AS34" s="56">
        <f t="shared" si="69"/>
        <v>1.0891639121722392</v>
      </c>
      <c r="AT34" s="56">
        <f t="shared" si="69"/>
        <v>1.5170166907149365</v>
      </c>
      <c r="AU34" s="56">
        <f t="shared" si="69"/>
        <v>2.1004334204518491</v>
      </c>
      <c r="AV34" s="56">
        <f t="shared" si="69"/>
        <v>2.8889635371209978</v>
      </c>
      <c r="AW34" s="56">
        <f t="shared" si="69"/>
        <v>3.9441448626818185</v>
      </c>
      <c r="AX34" s="56">
        <f>$M34*T34</f>
        <v>5.3403952877202636</v>
      </c>
      <c r="AY34" s="56">
        <f t="shared" si="70"/>
        <v>7.1648086758179259</v>
      </c>
      <c r="AZ34" s="56">
        <f t="shared" si="70"/>
        <v>9.515178664999036</v>
      </c>
      <c r="BA34" s="56">
        <f t="shared" si="70"/>
        <v>12.495475149888303</v>
      </c>
      <c r="BB34" s="56">
        <f t="shared" si="70"/>
        <v>16.208032061253036</v>
      </c>
      <c r="BC34" s="56">
        <f t="shared" si="70"/>
        <v>20.741973145226243</v>
      </c>
      <c r="BD34" s="56">
        <f t="shared" si="70"/>
        <v>26.158006104946146</v>
      </c>
      <c r="BE34" s="56">
        <f t="shared" si="70"/>
        <v>32.470707528427781</v>
      </c>
      <c r="BF34" s="56">
        <f t="shared" si="70"/>
        <v>39.630733338865184</v>
      </c>
      <c r="BG34" s="56">
        <f t="shared" si="70"/>
        <v>47.510755931512101</v>
      </c>
      <c r="BH34" s="56">
        <f t="shared" si="70"/>
        <v>55.899850666515789</v>
      </c>
      <c r="BI34" s="56">
        <f t="shared" si="70"/>
        <v>63.067042643727</v>
      </c>
      <c r="BJ34" s="56">
        <f t="shared" si="70"/>
        <v>68.395152529669815</v>
      </c>
      <c r="BK34" s="56">
        <f t="shared" si="70"/>
        <v>72.381602801445666</v>
      </c>
      <c r="BL34" s="56">
        <f t="shared" si="70"/>
        <v>75.397171335742343</v>
      </c>
      <c r="BM34" s="56">
        <f t="shared" si="70"/>
        <v>77.703580346377763</v>
      </c>
      <c r="BN34" s="56">
        <f t="shared" si="70"/>
        <v>79.485534699464196</v>
      </c>
      <c r="BO34" s="56">
        <f t="shared" si="71"/>
        <v>80.874590119285671</v>
      </c>
      <c r="BP34" s="56">
        <f t="shared" si="71"/>
        <v>81.965670905604753</v>
      </c>
      <c r="BQ34" s="56">
        <f t="shared" si="71"/>
        <v>82.82824329955092</v>
      </c>
      <c r="BR34" s="56">
        <f t="shared" si="71"/>
        <v>83.513855809572533</v>
      </c>
      <c r="BS34" s="56">
        <f t="shared" si="71"/>
        <v>84.061263643534446</v>
      </c>
      <c r="BT34" s="56">
        <f t="shared" si="71"/>
        <v>84.499951853008866</v>
      </c>
      <c r="BU34" s="3"/>
      <c r="BV34" s="3"/>
      <c r="BW34" s="56" t="s">
        <v>6</v>
      </c>
      <c r="BX34" s="42"/>
      <c r="BY34" s="42"/>
      <c r="BZ34" s="42"/>
      <c r="CA34" s="42">
        <f>5*(1-EXP(-0.0164*L34))^2.24</f>
        <v>1.8287249655623028</v>
      </c>
      <c r="CB34" s="42"/>
      <c r="CC34" s="42">
        <v>8</v>
      </c>
      <c r="CD34" s="42">
        <v>1.1499999999999999</v>
      </c>
      <c r="CE34" s="42">
        <f t="shared" si="72"/>
        <v>3666.6878774046568</v>
      </c>
      <c r="CF34" s="42">
        <f t="shared" si="83"/>
        <v>6.6835052590448099</v>
      </c>
      <c r="CG34" s="42"/>
      <c r="CH34" s="3"/>
      <c r="CI34" s="56">
        <f t="shared" si="73"/>
        <v>0</v>
      </c>
      <c r="CJ34" s="42">
        <f t="shared" si="73"/>
        <v>0</v>
      </c>
      <c r="CK34" s="42">
        <f t="shared" si="73"/>
        <v>0</v>
      </c>
      <c r="CL34" s="42">
        <f t="shared" si="73"/>
        <v>0</v>
      </c>
      <c r="CM34" s="42">
        <f t="shared" si="73"/>
        <v>0</v>
      </c>
      <c r="CN34" s="42">
        <f t="shared" si="73"/>
        <v>0</v>
      </c>
      <c r="CO34" s="42">
        <f t="shared" si="73"/>
        <v>0</v>
      </c>
      <c r="CP34" s="42">
        <f t="shared" si="73"/>
        <v>0.10479253746835904</v>
      </c>
      <c r="CQ34" s="42">
        <f t="shared" si="73"/>
        <v>0.47862456043086932</v>
      </c>
      <c r="CR34" s="42">
        <f t="shared" si="73"/>
        <v>0.73730275639244192</v>
      </c>
      <c r="CS34" s="42">
        <f t="shared" si="73"/>
        <v>0.88815498543060301</v>
      </c>
      <c r="CT34" s="42">
        <f t="shared" si="73"/>
        <v>0.96057864537008475</v>
      </c>
      <c r="CU34" s="42">
        <f t="shared" si="73"/>
        <v>0.98865678140866575</v>
      </c>
      <c r="CV34" s="42">
        <f t="shared" si="73"/>
        <v>0.9973443252725922</v>
      </c>
      <c r="CW34" s="42">
        <f t="shared" si="73"/>
        <v>0.99948834626388083</v>
      </c>
      <c r="CX34" s="42">
        <f t="shared" si="73"/>
        <v>0.99991646690477787</v>
      </c>
      <c r="CY34" s="42">
        <f t="shared" si="74"/>
        <v>0.99998786915825444</v>
      </c>
      <c r="CZ34" s="42">
        <f t="shared" si="74"/>
        <v>0.99999766666876877</v>
      </c>
      <c r="DA34" s="42">
        <f t="shared" si="74"/>
        <v>0.99999931488482374</v>
      </c>
      <c r="DB34" s="42">
        <f t="shared" si="74"/>
        <v>0.99999972611634425</v>
      </c>
      <c r="DC34" s="42">
        <f t="shared" si="74"/>
        <v>0.99999986311753486</v>
      </c>
      <c r="DD34" s="42">
        <f t="shared" si="74"/>
        <v>0.99999991946848754</v>
      </c>
      <c r="DE34" s="42">
        <f t="shared" si="74"/>
        <v>0.99999994654719759</v>
      </c>
      <c r="DF34" s="42">
        <f t="shared" si="74"/>
        <v>0.99999996116521683</v>
      </c>
      <c r="DG34" s="42">
        <f t="shared" si="74"/>
        <v>0.9999999697841162</v>
      </c>
      <c r="DH34" s="42">
        <f t="shared" si="74"/>
        <v>0.9999999752215063</v>
      </c>
      <c r="DI34" s="42">
        <f t="shared" si="74"/>
        <v>0.99999997883634739</v>
      </c>
      <c r="DJ34" s="42">
        <f t="shared" si="74"/>
        <v>0.99999998134001467</v>
      </c>
      <c r="DK34" s="42">
        <f t="shared" si="74"/>
        <v>0.99999998313090721</v>
      </c>
      <c r="DL34" s="42"/>
      <c r="DM34" s="42">
        <f t="shared" si="75"/>
        <v>0</v>
      </c>
      <c r="DN34" s="42">
        <f t="shared" si="75"/>
        <v>0</v>
      </c>
      <c r="DO34" s="42">
        <f t="shared" si="75"/>
        <v>0</v>
      </c>
      <c r="DP34" s="42">
        <f t="shared" si="75"/>
        <v>0</v>
      </c>
      <c r="DQ34" s="42">
        <f t="shared" si="75"/>
        <v>0</v>
      </c>
      <c r="DR34" s="42">
        <f t="shared" si="75"/>
        <v>0</v>
      </c>
      <c r="DS34" s="42">
        <f t="shared" si="75"/>
        <v>0</v>
      </c>
      <c r="DT34" s="42">
        <f t="shared" si="75"/>
        <v>0.12051141808861289</v>
      </c>
      <c r="DU34" s="42">
        <f t="shared" si="75"/>
        <v>0.5504182444954997</v>
      </c>
      <c r="DV34" s="42">
        <f t="shared" si="75"/>
        <v>0.84789816985130817</v>
      </c>
      <c r="DW34" s="42">
        <f t="shared" si="75"/>
        <v>1.0213782332451933</v>
      </c>
      <c r="DX34" s="42">
        <f t="shared" si="75"/>
        <v>1.1046654421755975</v>
      </c>
      <c r="DY34" s="42">
        <f t="shared" si="75"/>
        <v>1.1369552986199656</v>
      </c>
      <c r="DZ34" s="42">
        <f t="shared" si="75"/>
        <v>1.1469459740634809</v>
      </c>
      <c r="EA34" s="42">
        <f t="shared" si="75"/>
        <v>1.1494115982034629</v>
      </c>
      <c r="EB34" s="42">
        <f t="shared" si="75"/>
        <v>1.1499039369404944</v>
      </c>
      <c r="EC34" s="42">
        <f t="shared" si="76"/>
        <v>1.1499860495319925</v>
      </c>
      <c r="ED34" s="42">
        <f t="shared" si="76"/>
        <v>1.149997316669084</v>
      </c>
      <c r="EE34" s="42">
        <f t="shared" si="76"/>
        <v>1.1499992121175473</v>
      </c>
      <c r="EF34" s="42">
        <f t="shared" si="76"/>
        <v>1.1499996850337957</v>
      </c>
      <c r="EG34" s="42">
        <f t="shared" si="76"/>
        <v>1.149999842585165</v>
      </c>
      <c r="EH34" s="42">
        <f t="shared" si="76"/>
        <v>1.1499999073887606</v>
      </c>
      <c r="EI34" s="42">
        <f t="shared" si="76"/>
        <v>1.1499999385292772</v>
      </c>
      <c r="EJ34" s="42">
        <f t="shared" si="76"/>
        <v>1.1499999553399993</v>
      </c>
      <c r="EK34" s="42">
        <f t="shared" si="76"/>
        <v>1.1499999652517336</v>
      </c>
      <c r="EL34" s="42">
        <f t="shared" si="76"/>
        <v>1.1499999715047322</v>
      </c>
      <c r="EM34" s="42">
        <f t="shared" si="76"/>
        <v>1.1499999756617993</v>
      </c>
      <c r="EN34" s="42">
        <f t="shared" si="76"/>
        <v>1.1499999785410169</v>
      </c>
      <c r="EO34" s="42">
        <f t="shared" si="76"/>
        <v>1.1499999806005432</v>
      </c>
      <c r="EP34" s="42"/>
      <c r="EQ34" s="42">
        <f t="shared" si="77"/>
        <v>1.8287249655623028</v>
      </c>
      <c r="ER34" s="42">
        <f t="shared" si="77"/>
        <v>1.8287249655623028</v>
      </c>
      <c r="ES34" s="42">
        <f t="shared" si="77"/>
        <v>1.8287249655623028</v>
      </c>
      <c r="ET34" s="42">
        <f t="shared" si="77"/>
        <v>1.8287249655623028</v>
      </c>
      <c r="EU34" s="42">
        <f t="shared" si="77"/>
        <v>1.8287249655623028</v>
      </c>
      <c r="EV34" s="42">
        <f t="shared" si="77"/>
        <v>1.8287249655623028</v>
      </c>
      <c r="EW34" s="42">
        <f t="shared" si="77"/>
        <v>1.8287249655623028</v>
      </c>
      <c r="EX34" s="42">
        <f t="shared" si="77"/>
        <v>1.9492363836509157</v>
      </c>
      <c r="EY34" s="42">
        <f t="shared" si="77"/>
        <v>2.3791432100578023</v>
      </c>
      <c r="EZ34" s="42">
        <f t="shared" si="77"/>
        <v>2.6766231354136112</v>
      </c>
      <c r="FA34" s="42">
        <f t="shared" si="77"/>
        <v>2.8501031988074961</v>
      </c>
      <c r="FB34" s="42">
        <f t="shared" si="77"/>
        <v>2.9333904077379005</v>
      </c>
      <c r="FC34" s="42">
        <f t="shared" si="77"/>
        <v>2.9656802641822684</v>
      </c>
      <c r="FD34" s="42">
        <f t="shared" si="77"/>
        <v>2.9756709396257834</v>
      </c>
      <c r="FE34" s="42">
        <f t="shared" si="77"/>
        <v>2.9781365637657657</v>
      </c>
      <c r="FF34" s="42">
        <f t="shared" si="77"/>
        <v>2.9786289025027974</v>
      </c>
      <c r="FG34" s="42">
        <f t="shared" si="78"/>
        <v>2.9787110150942953</v>
      </c>
      <c r="FH34" s="42">
        <f t="shared" si="78"/>
        <v>2.978722282231387</v>
      </c>
      <c r="FI34" s="42">
        <f t="shared" si="78"/>
        <v>2.9787241776798501</v>
      </c>
      <c r="FJ34" s="42">
        <f t="shared" si="78"/>
        <v>2.9787246505960985</v>
      </c>
      <c r="FK34" s="42">
        <f t="shared" si="78"/>
        <v>2.9787248081474678</v>
      </c>
      <c r="FL34" s="42">
        <f t="shared" si="78"/>
        <v>2.9787248729510631</v>
      </c>
      <c r="FM34" s="42">
        <f t="shared" si="78"/>
        <v>2.97872490409158</v>
      </c>
      <c r="FN34" s="42">
        <f t="shared" si="78"/>
        <v>2.9787249209023021</v>
      </c>
      <c r="FO34" s="42">
        <f t="shared" si="78"/>
        <v>2.9787249308140362</v>
      </c>
      <c r="FP34" s="42">
        <f t="shared" si="78"/>
        <v>2.9787249370670352</v>
      </c>
      <c r="FQ34" s="42">
        <f t="shared" si="78"/>
        <v>2.9787249412241019</v>
      </c>
      <c r="FR34" s="42">
        <f t="shared" si="78"/>
        <v>2.9787249441033197</v>
      </c>
      <c r="FS34" s="42">
        <f t="shared" si="78"/>
        <v>2.978724946162846</v>
      </c>
      <c r="FT34" s="42"/>
      <c r="FU34" s="42">
        <f t="shared" si="79"/>
        <v>426.74204296205875</v>
      </c>
      <c r="FV34" s="42">
        <f t="shared" si="79"/>
        <v>597.53437133366435</v>
      </c>
      <c r="FW34" s="42">
        <f t="shared" si="79"/>
        <v>832.26188864553319</v>
      </c>
      <c r="FX34" s="42">
        <f t="shared" si="79"/>
        <v>1152.3345103445154</v>
      </c>
      <c r="FY34" s="42">
        <f t="shared" si="79"/>
        <v>1584.9359234797037</v>
      </c>
      <c r="FZ34" s="42">
        <f t="shared" si="79"/>
        <v>2163.8268534541626</v>
      </c>
      <c r="GA34" s="42">
        <f t="shared" si="79"/>
        <v>2929.8342565875969</v>
      </c>
      <c r="GB34" s="42">
        <f t="shared" si="79"/>
        <v>4189.7717258406119</v>
      </c>
      <c r="GC34" s="42">
        <f t="shared" si="79"/>
        <v>6791.3918139957959</v>
      </c>
      <c r="GD34" s="42">
        <f t="shared" si="79"/>
        <v>10033.703362253067</v>
      </c>
      <c r="GE34" s="42">
        <f t="shared" si="79"/>
        <v>13858.36920724552</v>
      </c>
      <c r="GF34" s="42">
        <f t="shared" si="79"/>
        <v>18253.291518529139</v>
      </c>
      <c r="GG34" s="42">
        <f t="shared" si="79"/>
        <v>23272.884736739423</v>
      </c>
      <c r="GH34" s="42">
        <f t="shared" si="79"/>
        <v>28986.642234429208</v>
      </c>
      <c r="GI34" s="42">
        <f t="shared" si="79"/>
        <v>35407.720801597599</v>
      </c>
      <c r="GJ34" s="42">
        <f t="shared" si="79"/>
        <v>42455.07323920745</v>
      </c>
      <c r="GK34" s="42">
        <f t="shared" si="80"/>
        <v>49952.850276743033</v>
      </c>
      <c r="GL34" s="42">
        <f t="shared" si="80"/>
        <v>56357.761559192011</v>
      </c>
      <c r="GM34" s="42">
        <f t="shared" si="80"/>
        <v>61119.088342868592</v>
      </c>
      <c r="GN34" s="42">
        <f t="shared" si="80"/>
        <v>64681.459354296545</v>
      </c>
      <c r="GO34" s="42">
        <f t="shared" si="80"/>
        <v>67376.22741657625</v>
      </c>
      <c r="GP34" s="42">
        <f t="shared" si="80"/>
        <v>69437.276248532042</v>
      </c>
      <c r="GQ34" s="42">
        <f t="shared" si="80"/>
        <v>71029.662517298828</v>
      </c>
      <c r="GR34" s="42">
        <f t="shared" si="80"/>
        <v>72270.947116822601</v>
      </c>
      <c r="GS34" s="42">
        <f t="shared" si="80"/>
        <v>73245.956219227068</v>
      </c>
      <c r="GT34" s="42">
        <f t="shared" si="80"/>
        <v>74016.766142948371</v>
      </c>
      <c r="GU34" s="42">
        <f t="shared" si="80"/>
        <v>74629.441571330113</v>
      </c>
      <c r="GV34" s="42">
        <f t="shared" si="80"/>
        <v>75118.614854352476</v>
      </c>
      <c r="GW34" s="42">
        <f t="shared" si="80"/>
        <v>75510.634360235068</v>
      </c>
    </row>
    <row r="35" spans="1:205" x14ac:dyDescent="0.25">
      <c r="A35" s="24">
        <v>31</v>
      </c>
      <c r="C35" s="3"/>
      <c r="D35" s="42" t="s">
        <v>7</v>
      </c>
      <c r="E35" s="42">
        <v>110</v>
      </c>
      <c r="F35" s="42">
        <v>2.93E-2</v>
      </c>
      <c r="G35" s="42">
        <v>1.5</v>
      </c>
      <c r="H35" s="42"/>
      <c r="I35" s="42"/>
      <c r="J35" s="42">
        <v>0.8</v>
      </c>
      <c r="K35" s="42">
        <v>66</v>
      </c>
      <c r="L35" s="42">
        <f>IF('Graph-Settings'!$I$6='Graph-Settings'!$C$46, K35, 'Graph-Settings'!$I$6)</f>
        <v>66</v>
      </c>
      <c r="M35" s="42">
        <f t="shared" si="81"/>
        <v>1</v>
      </c>
      <c r="N35" s="42">
        <f>$E35*(1-EXP(-$F35*N$31))^$G35</f>
        <v>5.2273777200166913</v>
      </c>
      <c r="O35" s="42">
        <f t="shared" si="82"/>
        <v>6.2280622041961058</v>
      </c>
      <c r="P35" s="42">
        <f t="shared" si="82"/>
        <v>7.4069662936807958</v>
      </c>
      <c r="Q35" s="42">
        <f t="shared" si="68"/>
        <v>8.7911950992806318</v>
      </c>
      <c r="R35" s="42">
        <f t="shared" si="68"/>
        <v>10.410367651540444</v>
      </c>
      <c r="S35" s="42">
        <f t="shared" si="68"/>
        <v>12.296260075872745</v>
      </c>
      <c r="T35" s="42">
        <f t="shared" si="68"/>
        <v>14.482177341659659</v>
      </c>
      <c r="U35" s="42">
        <f t="shared" si="68"/>
        <v>17.001978810384884</v>
      </c>
      <c r="V35" s="42">
        <f t="shared" si="68"/>
        <v>19.888680386745438</v>
      </c>
      <c r="W35" s="42">
        <f t="shared" si="68"/>
        <v>23.172562991322931</v>
      </c>
      <c r="X35" s="42">
        <f t="shared" si="68"/>
        <v>26.878738559532326</v>
      </c>
      <c r="Y35" s="42">
        <f t="shared" si="68"/>
        <v>31.024166948112423</v>
      </c>
      <c r="Z35" s="42">
        <f t="shared" si="68"/>
        <v>35.614186138856212</v>
      </c>
      <c r="AA35" s="42">
        <f t="shared" si="68"/>
        <v>40.638718446776068</v>
      </c>
      <c r="AB35" s="42">
        <f t="shared" si="68"/>
        <v>46.068447141468575</v>
      </c>
      <c r="AC35" s="42">
        <f t="shared" si="68"/>
        <v>51.851412848409844</v>
      </c>
      <c r="AD35" s="42">
        <f t="shared" si="68"/>
        <v>57.910636590915452</v>
      </c>
      <c r="AE35" s="42">
        <f t="shared" si="68"/>
        <v>63.092445130906391</v>
      </c>
      <c r="AF35" s="42">
        <f t="shared" si="68"/>
        <v>66.99159534030936</v>
      </c>
      <c r="AG35" s="42">
        <f t="shared" si="68"/>
        <v>69.956341358090185</v>
      </c>
      <c r="AH35" s="42">
        <f t="shared" si="68"/>
        <v>72.236484640894744</v>
      </c>
      <c r="AI35" s="42">
        <f t="shared" si="68"/>
        <v>74.007553782530692</v>
      </c>
      <c r="AJ35" s="42">
        <f t="shared" si="68"/>
        <v>75.394813775652295</v>
      </c>
      <c r="AK35" s="42">
        <f t="shared" si="68"/>
        <v>76.489120022188658</v>
      </c>
      <c r="AL35" s="42">
        <f t="shared" si="68"/>
        <v>77.35740730132818</v>
      </c>
      <c r="AM35" s="42">
        <f t="shared" si="68"/>
        <v>78.049703573752112</v>
      </c>
      <c r="AN35" s="42">
        <f t="shared" si="68"/>
        <v>78.603888330569248</v>
      </c>
      <c r="AO35" s="42">
        <f t="shared" si="68"/>
        <v>79.048972894882908</v>
      </c>
      <c r="AP35" s="42">
        <f t="shared" si="68"/>
        <v>79.407399222529193</v>
      </c>
      <c r="AQ35" s="3"/>
      <c r="AR35" s="56">
        <f>$M35*N35</f>
        <v>5.2273777200166913</v>
      </c>
      <c r="AS35" s="56">
        <f t="shared" si="69"/>
        <v>6.2280622041961058</v>
      </c>
      <c r="AT35" s="56">
        <f t="shared" si="69"/>
        <v>7.4069662936807958</v>
      </c>
      <c r="AU35" s="56">
        <f t="shared" si="69"/>
        <v>8.7911950992806318</v>
      </c>
      <c r="AV35" s="56">
        <f t="shared" si="69"/>
        <v>10.410367651540444</v>
      </c>
      <c r="AW35" s="56">
        <f t="shared" si="69"/>
        <v>12.296260075872745</v>
      </c>
      <c r="AX35" s="56">
        <f>$M35*T35</f>
        <v>14.482177341659659</v>
      </c>
      <c r="AY35" s="56">
        <f t="shared" si="70"/>
        <v>17.001978810384884</v>
      </c>
      <c r="AZ35" s="56">
        <f t="shared" si="70"/>
        <v>19.888680386745438</v>
      </c>
      <c r="BA35" s="56">
        <f t="shared" si="70"/>
        <v>23.172562991322931</v>
      </c>
      <c r="BB35" s="56">
        <f t="shared" si="70"/>
        <v>26.878738559532326</v>
      </c>
      <c r="BC35" s="56">
        <f t="shared" si="70"/>
        <v>31.024166948112423</v>
      </c>
      <c r="BD35" s="56">
        <f t="shared" si="70"/>
        <v>35.614186138856212</v>
      </c>
      <c r="BE35" s="56">
        <f t="shared" si="70"/>
        <v>40.638718446776068</v>
      </c>
      <c r="BF35" s="56">
        <f t="shared" si="70"/>
        <v>46.068447141468575</v>
      </c>
      <c r="BG35" s="56">
        <f t="shared" si="70"/>
        <v>51.851412848409844</v>
      </c>
      <c r="BH35" s="56">
        <f t="shared" si="70"/>
        <v>57.910636590915452</v>
      </c>
      <c r="BI35" s="56">
        <f t="shared" si="70"/>
        <v>63.092445130906391</v>
      </c>
      <c r="BJ35" s="56">
        <f t="shared" si="70"/>
        <v>66.99159534030936</v>
      </c>
      <c r="BK35" s="56">
        <f t="shared" si="70"/>
        <v>69.956341358090185</v>
      </c>
      <c r="BL35" s="56">
        <f t="shared" si="70"/>
        <v>72.236484640894744</v>
      </c>
      <c r="BM35" s="56">
        <f t="shared" si="70"/>
        <v>74.007553782530692</v>
      </c>
      <c r="BN35" s="56">
        <f t="shared" si="70"/>
        <v>75.394813775652295</v>
      </c>
      <c r="BO35" s="56">
        <f t="shared" si="71"/>
        <v>76.489120022188658</v>
      </c>
      <c r="BP35" s="56">
        <f t="shared" si="71"/>
        <v>77.35740730132818</v>
      </c>
      <c r="BQ35" s="56">
        <f t="shared" si="71"/>
        <v>78.049703573752112</v>
      </c>
      <c r="BR35" s="56">
        <f t="shared" si="71"/>
        <v>78.603888330569248</v>
      </c>
      <c r="BS35" s="56">
        <f t="shared" si="71"/>
        <v>79.048972894882908</v>
      </c>
      <c r="BT35" s="56">
        <f t="shared" si="71"/>
        <v>79.407399222529193</v>
      </c>
      <c r="BU35" s="3"/>
      <c r="BV35" s="3"/>
      <c r="BW35" s="56" t="s">
        <v>7</v>
      </c>
      <c r="BX35" s="42"/>
      <c r="BY35" s="42"/>
      <c r="BZ35" s="42"/>
      <c r="CA35" s="42">
        <f>5*(1-EXP(-0.0164*L35))^2.24</f>
        <v>1.9794422430540684</v>
      </c>
      <c r="CB35" s="42"/>
      <c r="CC35" s="42">
        <v>4</v>
      </c>
      <c r="CD35" s="42">
        <v>1.2</v>
      </c>
      <c r="CE35" s="42">
        <f t="shared" si="72"/>
        <v>1296.3699313036709</v>
      </c>
      <c r="CF35" s="42">
        <f t="shared" si="83"/>
        <v>2.1830559186603837</v>
      </c>
      <c r="CG35" s="42"/>
      <c r="CH35" s="3"/>
      <c r="CI35" s="56">
        <f t="shared" si="73"/>
        <v>0.50351103151911381</v>
      </c>
      <c r="CJ35" s="42">
        <f t="shared" si="73"/>
        <v>0.6055849294591491</v>
      </c>
      <c r="CK35" s="42">
        <f t="shared" si="73"/>
        <v>0.69925705615202283</v>
      </c>
      <c r="CL35" s="42">
        <f t="shared" si="73"/>
        <v>0.78126011865933065</v>
      </c>
      <c r="CM35" s="42">
        <f t="shared" si="73"/>
        <v>0.84927249854047271</v>
      </c>
      <c r="CN35" s="42">
        <f t="shared" si="73"/>
        <v>0.90231790053916217</v>
      </c>
      <c r="CO35" s="42">
        <f t="shared" si="73"/>
        <v>0.94091616593635674</v>
      </c>
      <c r="CP35" s="42">
        <f t="shared" si="73"/>
        <v>0.96690431160642842</v>
      </c>
      <c r="CQ35" s="42">
        <f t="shared" si="73"/>
        <v>0.98296173577772583</v>
      </c>
      <c r="CR35" s="42">
        <f t="shared" si="73"/>
        <v>0.9919941810000088</v>
      </c>
      <c r="CS35" s="42">
        <f t="shared" si="73"/>
        <v>0.99658646547669205</v>
      </c>
      <c r="CT35" s="42">
        <f t="shared" si="73"/>
        <v>0.99868439091328332</v>
      </c>
      <c r="CU35" s="42">
        <f t="shared" si="73"/>
        <v>0.99954223744659965</v>
      </c>
      <c r="CV35" s="42">
        <f t="shared" si="73"/>
        <v>0.99985587108004814</v>
      </c>
      <c r="CW35" s="42">
        <f t="shared" si="73"/>
        <v>0.99995865834543818</v>
      </c>
      <c r="CX35" s="42">
        <f t="shared" si="73"/>
        <v>0.99998906697020018</v>
      </c>
      <c r="CY35" s="42">
        <f t="shared" si="74"/>
        <v>0.99999728669620924</v>
      </c>
      <c r="CZ35" s="42">
        <f t="shared" si="74"/>
        <v>0.99999917605290878</v>
      </c>
      <c r="DA35" s="42">
        <f t="shared" si="74"/>
        <v>0.99999966393594897</v>
      </c>
      <c r="DB35" s="42">
        <f t="shared" si="74"/>
        <v>0.99999983006598991</v>
      </c>
      <c r="DC35" s="42">
        <f t="shared" si="74"/>
        <v>0.99999989941760614</v>
      </c>
      <c r="DD35" s="42">
        <f t="shared" si="74"/>
        <v>0.99999993307106883</v>
      </c>
      <c r="DE35" s="42">
        <f t="shared" si="74"/>
        <v>0.9999999513543919</v>
      </c>
      <c r="DF35" s="42">
        <f t="shared" si="74"/>
        <v>0.99999996217875076</v>
      </c>
      <c r="DG35" s="42">
        <f t="shared" si="74"/>
        <v>0.99999996902547728</v>
      </c>
      <c r="DH35" s="42">
        <f t="shared" si="74"/>
        <v>0.99999997358487203</v>
      </c>
      <c r="DI35" s="42">
        <f t="shared" si="74"/>
        <v>0.99999997674606456</v>
      </c>
      <c r="DJ35" s="42">
        <f t="shared" si="74"/>
        <v>0.9999999790087658</v>
      </c>
      <c r="DK35" s="42">
        <f t="shared" si="74"/>
        <v>0.99999998066983409</v>
      </c>
      <c r="DL35" s="42"/>
      <c r="DM35" s="42">
        <f t="shared" si="75"/>
        <v>0.60421323782293657</v>
      </c>
      <c r="DN35" s="42">
        <f t="shared" si="75"/>
        <v>0.72670191535097894</v>
      </c>
      <c r="DO35" s="42">
        <f t="shared" si="75"/>
        <v>0.83910846738242739</v>
      </c>
      <c r="DP35" s="42">
        <f t="shared" si="75"/>
        <v>0.93751214239119673</v>
      </c>
      <c r="DQ35" s="42">
        <f t="shared" si="75"/>
        <v>1.0191269982485671</v>
      </c>
      <c r="DR35" s="42">
        <f t="shared" si="75"/>
        <v>1.0827814806469946</v>
      </c>
      <c r="DS35" s="42">
        <f t="shared" si="75"/>
        <v>1.129099399123628</v>
      </c>
      <c r="DT35" s="42">
        <f t="shared" si="75"/>
        <v>1.160285173927714</v>
      </c>
      <c r="DU35" s="42">
        <f t="shared" si="75"/>
        <v>1.1795540829332709</v>
      </c>
      <c r="DV35" s="42">
        <f t="shared" si="75"/>
        <v>1.1903930172000106</v>
      </c>
      <c r="DW35" s="42">
        <f t="shared" si="75"/>
        <v>1.1959037585720305</v>
      </c>
      <c r="DX35" s="42">
        <f t="shared" si="75"/>
        <v>1.1984212690959399</v>
      </c>
      <c r="DY35" s="42">
        <f t="shared" si="75"/>
        <v>1.1994506849359194</v>
      </c>
      <c r="DZ35" s="42">
        <f t="shared" si="75"/>
        <v>1.1998270452960578</v>
      </c>
      <c r="EA35" s="42">
        <f t="shared" si="75"/>
        <v>1.1999503900145259</v>
      </c>
      <c r="EB35" s="42">
        <f t="shared" si="75"/>
        <v>1.1999868803642402</v>
      </c>
      <c r="EC35" s="42">
        <f t="shared" si="76"/>
        <v>1.1999967440354511</v>
      </c>
      <c r="ED35" s="42">
        <f t="shared" si="76"/>
        <v>1.1999990112634904</v>
      </c>
      <c r="EE35" s="42">
        <f t="shared" si="76"/>
        <v>1.1999995967231387</v>
      </c>
      <c r="EF35" s="42">
        <f t="shared" si="76"/>
        <v>1.1999997960791879</v>
      </c>
      <c r="EG35" s="42">
        <f t="shared" si="76"/>
        <v>1.1999998793011273</v>
      </c>
      <c r="EH35" s="42">
        <f t="shared" si="76"/>
        <v>1.1999999196852826</v>
      </c>
      <c r="EI35" s="42">
        <f t="shared" si="76"/>
        <v>1.1999999416252702</v>
      </c>
      <c r="EJ35" s="42">
        <f t="shared" si="76"/>
        <v>1.1999999546145008</v>
      </c>
      <c r="EK35" s="42">
        <f t="shared" si="76"/>
        <v>1.1999999628305726</v>
      </c>
      <c r="EL35" s="42">
        <f t="shared" si="76"/>
        <v>1.1999999683018463</v>
      </c>
      <c r="EM35" s="42">
        <f t="shared" si="76"/>
        <v>1.1999999720952774</v>
      </c>
      <c r="EN35" s="42">
        <f t="shared" si="76"/>
        <v>1.199999974810519</v>
      </c>
      <c r="EO35" s="42">
        <f t="shared" si="76"/>
        <v>1.1999999768038008</v>
      </c>
      <c r="EP35" s="42"/>
      <c r="EQ35" s="42">
        <f t="shared" si="77"/>
        <v>2.5836554808770051</v>
      </c>
      <c r="ER35" s="42">
        <f t="shared" si="77"/>
        <v>2.7061441584050474</v>
      </c>
      <c r="ES35" s="42">
        <f t="shared" si="77"/>
        <v>2.8185507104364955</v>
      </c>
      <c r="ET35" s="42">
        <f t="shared" si="77"/>
        <v>2.9169543854452651</v>
      </c>
      <c r="EU35" s="42">
        <f t="shared" si="77"/>
        <v>2.9985692413026355</v>
      </c>
      <c r="EV35" s="42">
        <f t="shared" si="77"/>
        <v>3.062223723701063</v>
      </c>
      <c r="EW35" s="42">
        <f t="shared" si="77"/>
        <v>3.1085416421776966</v>
      </c>
      <c r="EX35" s="42">
        <f t="shared" si="77"/>
        <v>3.1397274169817821</v>
      </c>
      <c r="EY35" s="42">
        <f t="shared" si="77"/>
        <v>3.1589963259873395</v>
      </c>
      <c r="EZ35" s="42">
        <f t="shared" si="77"/>
        <v>3.1698352602540787</v>
      </c>
      <c r="FA35" s="42">
        <f t="shared" si="77"/>
        <v>3.1753460016260986</v>
      </c>
      <c r="FB35" s="42">
        <f t="shared" si="77"/>
        <v>3.1778635121500081</v>
      </c>
      <c r="FC35" s="42">
        <f t="shared" si="77"/>
        <v>3.1788929279899878</v>
      </c>
      <c r="FD35" s="42">
        <f t="shared" si="77"/>
        <v>3.1792692883501261</v>
      </c>
      <c r="FE35" s="42">
        <f t="shared" si="77"/>
        <v>3.179392633068594</v>
      </c>
      <c r="FF35" s="42">
        <f t="shared" si="77"/>
        <v>3.1794291234183083</v>
      </c>
      <c r="FG35" s="42">
        <f t="shared" si="78"/>
        <v>3.1794389870895197</v>
      </c>
      <c r="FH35" s="42">
        <f t="shared" si="78"/>
        <v>3.1794412543175588</v>
      </c>
      <c r="FI35" s="42">
        <f t="shared" si="78"/>
        <v>3.1794418397772071</v>
      </c>
      <c r="FJ35" s="42">
        <f t="shared" si="78"/>
        <v>3.1794420391332565</v>
      </c>
      <c r="FK35" s="42">
        <f t="shared" si="78"/>
        <v>3.1794421223551956</v>
      </c>
      <c r="FL35" s="42">
        <f t="shared" si="78"/>
        <v>3.1794421627393508</v>
      </c>
      <c r="FM35" s="42">
        <f t="shared" si="78"/>
        <v>3.1794421846793384</v>
      </c>
      <c r="FN35" s="42">
        <f t="shared" si="78"/>
        <v>3.1794421976685694</v>
      </c>
      <c r="FO35" s="42">
        <f t="shared" si="78"/>
        <v>3.1794422058846408</v>
      </c>
      <c r="FP35" s="42">
        <f t="shared" si="78"/>
        <v>3.1794422113559149</v>
      </c>
      <c r="FQ35" s="42">
        <f t="shared" si="78"/>
        <v>3.1794422151493458</v>
      </c>
      <c r="FR35" s="42">
        <f t="shared" si="78"/>
        <v>3.1794422178645876</v>
      </c>
      <c r="FS35" s="42">
        <f t="shared" si="78"/>
        <v>3.1794422198578691</v>
      </c>
      <c r="FT35" s="42"/>
      <c r="FU35" s="42">
        <f t="shared" si="79"/>
        <v>4051.7229290806404</v>
      </c>
      <c r="FV35" s="42">
        <f t="shared" si="79"/>
        <v>5056.2102456205666</v>
      </c>
      <c r="FW35" s="42">
        <f t="shared" si="79"/>
        <v>6263.0730327699548</v>
      </c>
      <c r="FX35" s="42">
        <f t="shared" si="79"/>
        <v>7693.0545294454678</v>
      </c>
      <c r="FY35" s="42">
        <f t="shared" si="79"/>
        <v>9364.8624691683381</v>
      </c>
      <c r="FZ35" s="42">
        <f t="shared" si="79"/>
        <v>11296.169795140726</v>
      </c>
      <c r="GA35" s="42">
        <f t="shared" si="79"/>
        <v>13505.535400785402</v>
      </c>
      <c r="GB35" s="42">
        <f t="shared" si="79"/>
        <v>16014.473704172617</v>
      </c>
      <c r="GC35" s="42">
        <f t="shared" si="79"/>
        <v>18848.480481139592</v>
      </c>
      <c r="GD35" s="42">
        <f t="shared" si="79"/>
        <v>22035.962172106247</v>
      </c>
      <c r="GE35" s="42">
        <f t="shared" si="79"/>
        <v>25604.788504129265</v>
      </c>
      <c r="GF35" s="42">
        <f t="shared" si="79"/>
        <v>29577.170441777023</v>
      </c>
      <c r="GG35" s="42">
        <f t="shared" si="79"/>
        <v>33964.105335878718</v>
      </c>
      <c r="GH35" s="42">
        <f t="shared" si="79"/>
        <v>38760.428842722868</v>
      </c>
      <c r="GI35" s="42">
        <f t="shared" si="79"/>
        <v>43940.904437548532</v>
      </c>
      <c r="GJ35" s="42">
        <f t="shared" si="79"/>
        <v>49457.367630186156</v>
      </c>
      <c r="GK35" s="42">
        <f t="shared" si="80"/>
        <v>55237.00072329885</v>
      </c>
      <c r="GL35" s="42">
        <f t="shared" si="80"/>
        <v>60179.616865491233</v>
      </c>
      <c r="GM35" s="42">
        <f t="shared" si="80"/>
        <v>63898.764341521011</v>
      </c>
      <c r="GN35" s="42">
        <f t="shared" si="80"/>
        <v>66726.63978536053</v>
      </c>
      <c r="GO35" s="42">
        <f t="shared" si="80"/>
        <v>68901.516611437459</v>
      </c>
      <c r="GP35" s="42">
        <f t="shared" si="80"/>
        <v>70590.82105721347</v>
      </c>
      <c r="GQ35" s="42">
        <f t="shared" si="80"/>
        <v>71914.035427305542</v>
      </c>
      <c r="GR35" s="42">
        <f t="shared" si="80"/>
        <v>72957.820758324742</v>
      </c>
      <c r="GS35" s="42">
        <f t="shared" si="80"/>
        <v>73786.021713495444</v>
      </c>
      <c r="GT35" s="42">
        <f t="shared" si="80"/>
        <v>74446.356637861216</v>
      </c>
      <c r="GU35" s="42">
        <f t="shared" si="80"/>
        <v>74974.956249929062</v>
      </c>
      <c r="GV35" s="42">
        <f t="shared" si="80"/>
        <v>75399.492510247248</v>
      </c>
      <c r="GW35" s="42">
        <f t="shared" si="80"/>
        <v>75741.371297165475</v>
      </c>
    </row>
    <row r="36" spans="1:205" x14ac:dyDescent="0.25">
      <c r="A36" s="24">
        <v>32</v>
      </c>
      <c r="C36" s="3"/>
      <c r="D36" s="42" t="s">
        <v>8</v>
      </c>
      <c r="E36" s="42">
        <v>30</v>
      </c>
      <c r="F36" s="42">
        <v>6.9699999999999998E-2</v>
      </c>
      <c r="G36" s="42">
        <v>4</v>
      </c>
      <c r="H36" s="42"/>
      <c r="I36" s="42"/>
      <c r="J36" s="42">
        <v>0.8</v>
      </c>
      <c r="K36" s="42">
        <v>56</v>
      </c>
      <c r="L36" s="42">
        <f>IF('Graph-Settings'!$I$6='Graph-Settings'!$C$46, K36, 'Graph-Settings'!$I$6)</f>
        <v>56</v>
      </c>
      <c r="M36" s="42">
        <f t="shared" si="81"/>
        <v>1</v>
      </c>
      <c r="N36" s="42">
        <f t="shared" si="82"/>
        <v>0.19611808110323189</v>
      </c>
      <c r="O36" s="42">
        <f t="shared" si="82"/>
        <v>0.29830571795318733</v>
      </c>
      <c r="P36" s="42">
        <f t="shared" si="82"/>
        <v>0.44898283713907028</v>
      </c>
      <c r="Q36" s="42">
        <f t="shared" si="68"/>
        <v>0.66789381476817578</v>
      </c>
      <c r="R36" s="42">
        <f t="shared" si="68"/>
        <v>0.98070583161310043</v>
      </c>
      <c r="S36" s="42">
        <f t="shared" si="68"/>
        <v>1.4194784477453668</v>
      </c>
      <c r="T36" s="42">
        <f t="shared" si="68"/>
        <v>2.0223104574298199</v>
      </c>
      <c r="U36" s="42">
        <f t="shared" si="68"/>
        <v>2.8316431489878076</v>
      </c>
      <c r="V36" s="42">
        <f t="shared" si="68"/>
        <v>3.8906925345587116</v>
      </c>
      <c r="W36" s="42">
        <f t="shared" si="68"/>
        <v>5.2376670568528594</v>
      </c>
      <c r="X36" s="42">
        <f t="shared" si="68"/>
        <v>6.8978896595883707</v>
      </c>
      <c r="Y36" s="42">
        <f t="shared" si="68"/>
        <v>8.8747065185114629</v>
      </c>
      <c r="Z36" s="42">
        <f t="shared" si="68"/>
        <v>11.141007354983604</v>
      </c>
      <c r="AA36" s="42">
        <f t="shared" si="68"/>
        <v>13.633981045923075</v>
      </c>
      <c r="AB36" s="42">
        <f t="shared" si="68"/>
        <v>16.255897353261975</v>
      </c>
      <c r="AC36" s="42">
        <f t="shared" si="68"/>
        <v>18.882780724311967</v>
      </c>
      <c r="AD36" s="42">
        <f t="shared" si="68"/>
        <v>21.380719504007651</v>
      </c>
      <c r="AE36" s="42">
        <f t="shared" si="68"/>
        <v>23.272518066729027</v>
      </c>
      <c r="AF36" s="42">
        <f t="shared" si="68"/>
        <v>24.535299459766126</v>
      </c>
      <c r="AG36" s="42">
        <f t="shared" si="68"/>
        <v>25.400361834641842</v>
      </c>
      <c r="AH36" s="42">
        <f t="shared" si="68"/>
        <v>26.009437259602247</v>
      </c>
      <c r="AI36" s="42">
        <f t="shared" si="68"/>
        <v>26.448906767813309</v>
      </c>
      <c r="AJ36" s="42">
        <f t="shared" si="68"/>
        <v>26.772753153673669</v>
      </c>
      <c r="AK36" s="42">
        <f t="shared" si="68"/>
        <v>27.015678948701463</v>
      </c>
      <c r="AL36" s="42">
        <f t="shared" si="68"/>
        <v>27.200628451405873</v>
      </c>
      <c r="AM36" s="42">
        <f t="shared" si="68"/>
        <v>27.343180168223672</v>
      </c>
      <c r="AN36" s="42">
        <f t="shared" si="68"/>
        <v>27.454173163825502</v>
      </c>
      <c r="AO36" s="42">
        <f t="shared" si="68"/>
        <v>27.541317550909323</v>
      </c>
      <c r="AP36" s="42">
        <f t="shared" si="68"/>
        <v>27.610207157758996</v>
      </c>
      <c r="AQ36" s="3"/>
      <c r="AR36" s="56">
        <f>$M36*N36</f>
        <v>0.19611808110323189</v>
      </c>
      <c r="AS36" s="56">
        <f t="shared" si="69"/>
        <v>0.29830571795318733</v>
      </c>
      <c r="AT36" s="56">
        <f t="shared" si="69"/>
        <v>0.44898283713907028</v>
      </c>
      <c r="AU36" s="56">
        <f t="shared" si="69"/>
        <v>0.66789381476817578</v>
      </c>
      <c r="AV36" s="56">
        <f t="shared" si="69"/>
        <v>0.98070583161310043</v>
      </c>
      <c r="AW36" s="56">
        <f t="shared" si="69"/>
        <v>1.4194784477453668</v>
      </c>
      <c r="AX36" s="56">
        <f>$M36*T36</f>
        <v>2.0223104574298199</v>
      </c>
      <c r="AY36" s="56">
        <f t="shared" si="70"/>
        <v>2.8316431489878076</v>
      </c>
      <c r="AZ36" s="56">
        <f t="shared" si="70"/>
        <v>3.8906925345587116</v>
      </c>
      <c r="BA36" s="56">
        <f t="shared" si="70"/>
        <v>5.2376670568528594</v>
      </c>
      <c r="BB36" s="56">
        <f t="shared" si="70"/>
        <v>6.8978896595883707</v>
      </c>
      <c r="BC36" s="56">
        <f t="shared" si="70"/>
        <v>8.8747065185114629</v>
      </c>
      <c r="BD36" s="56">
        <f t="shared" si="70"/>
        <v>11.141007354983604</v>
      </c>
      <c r="BE36" s="56">
        <f t="shared" si="70"/>
        <v>13.633981045923075</v>
      </c>
      <c r="BF36" s="56">
        <f t="shared" si="70"/>
        <v>16.255897353261975</v>
      </c>
      <c r="BG36" s="56">
        <f t="shared" si="70"/>
        <v>18.882780724311967</v>
      </c>
      <c r="BH36" s="56">
        <f t="shared" si="70"/>
        <v>21.380719504007651</v>
      </c>
      <c r="BI36" s="56">
        <f t="shared" si="70"/>
        <v>23.272518066729027</v>
      </c>
      <c r="BJ36" s="56">
        <f t="shared" si="70"/>
        <v>24.535299459766126</v>
      </c>
      <c r="BK36" s="56">
        <f t="shared" si="70"/>
        <v>25.400361834641842</v>
      </c>
      <c r="BL36" s="56">
        <f t="shared" si="70"/>
        <v>26.009437259602247</v>
      </c>
      <c r="BM36" s="56">
        <f t="shared" si="70"/>
        <v>26.448906767813309</v>
      </c>
      <c r="BN36" s="56">
        <f t="shared" si="70"/>
        <v>26.772753153673669</v>
      </c>
      <c r="BO36" s="56">
        <f t="shared" si="71"/>
        <v>27.015678948701463</v>
      </c>
      <c r="BP36" s="56">
        <f t="shared" si="71"/>
        <v>27.200628451405873</v>
      </c>
      <c r="BQ36" s="56">
        <f t="shared" si="71"/>
        <v>27.343180168223672</v>
      </c>
      <c r="BR36" s="56">
        <f t="shared" si="71"/>
        <v>27.454173163825502</v>
      </c>
      <c r="BS36" s="56">
        <f t="shared" si="71"/>
        <v>27.541317550909323</v>
      </c>
      <c r="BT36" s="56">
        <f t="shared" si="71"/>
        <v>27.610207157758996</v>
      </c>
      <c r="BU36" s="3"/>
      <c r="BV36" s="3"/>
      <c r="BW36" s="56" t="s">
        <v>8</v>
      </c>
      <c r="BX36" s="42"/>
      <c r="BY36" s="42"/>
      <c r="BZ36" s="42"/>
      <c r="CA36" s="42">
        <f>5*(1-EXP(-0.0149*L36))^2.48</f>
        <v>1.2181423713095909</v>
      </c>
      <c r="CB36" s="42"/>
      <c r="CC36" s="42">
        <v>18</v>
      </c>
      <c r="CD36" s="42">
        <v>1.2</v>
      </c>
      <c r="CE36" s="42">
        <f t="shared" si="72"/>
        <v>12375.071586240714</v>
      </c>
      <c r="CF36" s="42">
        <f t="shared" si="83"/>
        <v>33.863232732357382</v>
      </c>
      <c r="CG36" s="42"/>
      <c r="CH36" s="3"/>
      <c r="CI36" s="56">
        <f t="shared" si="73"/>
        <v>0</v>
      </c>
      <c r="CJ36" s="42">
        <f t="shared" si="73"/>
        <v>0</v>
      </c>
      <c r="CK36" s="42">
        <f t="shared" si="73"/>
        <v>0</v>
      </c>
      <c r="CL36" s="42">
        <f t="shared" si="73"/>
        <v>0</v>
      </c>
      <c r="CM36" s="42">
        <f t="shared" si="73"/>
        <v>0</v>
      </c>
      <c r="CN36" s="42">
        <f t="shared" si="73"/>
        <v>0</v>
      </c>
      <c r="CO36" s="42">
        <f t="shared" si="73"/>
        <v>0</v>
      </c>
      <c r="CP36" s="42">
        <f t="shared" si="73"/>
        <v>0</v>
      </c>
      <c r="CQ36" s="42">
        <f t="shared" si="73"/>
        <v>0</v>
      </c>
      <c r="CR36" s="42">
        <f t="shared" si="73"/>
        <v>0</v>
      </c>
      <c r="CS36" s="42">
        <f t="shared" si="73"/>
        <v>0</v>
      </c>
      <c r="CT36" s="42">
        <f t="shared" si="73"/>
        <v>0</v>
      </c>
      <c r="CU36" s="42">
        <f t="shared" si="73"/>
        <v>0</v>
      </c>
      <c r="CV36" s="42">
        <f t="shared" si="73"/>
        <v>0</v>
      </c>
      <c r="CW36" s="42">
        <f t="shared" si="73"/>
        <v>0</v>
      </c>
      <c r="CX36" s="42">
        <f t="shared" si="73"/>
        <v>0</v>
      </c>
      <c r="CY36" s="42">
        <f t="shared" si="74"/>
        <v>0</v>
      </c>
      <c r="CZ36" s="42">
        <f t="shared" si="74"/>
        <v>0</v>
      </c>
      <c r="DA36" s="42">
        <f t="shared" si="74"/>
        <v>0</v>
      </c>
      <c r="DB36" s="42">
        <f t="shared" si="74"/>
        <v>0</v>
      </c>
      <c r="DC36" s="42">
        <f t="shared" si="74"/>
        <v>0</v>
      </c>
      <c r="DD36" s="42">
        <f t="shared" si="74"/>
        <v>0</v>
      </c>
      <c r="DE36" s="42">
        <f t="shared" si="74"/>
        <v>0</v>
      </c>
      <c r="DF36" s="42">
        <f t="shared" si="74"/>
        <v>0</v>
      </c>
      <c r="DG36" s="42">
        <f t="shared" si="74"/>
        <v>0</v>
      </c>
      <c r="DH36" s="42">
        <f t="shared" si="74"/>
        <v>0</v>
      </c>
      <c r="DI36" s="42">
        <f t="shared" si="74"/>
        <v>0</v>
      </c>
      <c r="DJ36" s="42">
        <f t="shared" si="74"/>
        <v>0</v>
      </c>
      <c r="DK36" s="42">
        <f t="shared" si="74"/>
        <v>0</v>
      </c>
      <c r="DL36" s="42"/>
      <c r="DM36" s="42">
        <f t="shared" si="75"/>
        <v>0</v>
      </c>
      <c r="DN36" s="42">
        <f t="shared" si="75"/>
        <v>0</v>
      </c>
      <c r="DO36" s="42">
        <f t="shared" si="75"/>
        <v>0</v>
      </c>
      <c r="DP36" s="42">
        <f t="shared" si="75"/>
        <v>0</v>
      </c>
      <c r="DQ36" s="42">
        <f t="shared" si="75"/>
        <v>0</v>
      </c>
      <c r="DR36" s="42">
        <f t="shared" si="75"/>
        <v>0</v>
      </c>
      <c r="DS36" s="42">
        <f t="shared" si="75"/>
        <v>0</v>
      </c>
      <c r="DT36" s="42">
        <f t="shared" si="75"/>
        <v>0</v>
      </c>
      <c r="DU36" s="42">
        <f t="shared" si="75"/>
        <v>0</v>
      </c>
      <c r="DV36" s="42">
        <f t="shared" si="75"/>
        <v>0</v>
      </c>
      <c r="DW36" s="42">
        <f t="shared" si="75"/>
        <v>0</v>
      </c>
      <c r="DX36" s="42">
        <f t="shared" si="75"/>
        <v>0</v>
      </c>
      <c r="DY36" s="42">
        <f t="shared" si="75"/>
        <v>0</v>
      </c>
      <c r="DZ36" s="42">
        <f t="shared" si="75"/>
        <v>0</v>
      </c>
      <c r="EA36" s="42">
        <f t="shared" si="75"/>
        <v>0</v>
      </c>
      <c r="EB36" s="42">
        <f t="shared" si="75"/>
        <v>0</v>
      </c>
      <c r="EC36" s="42">
        <f t="shared" si="76"/>
        <v>0</v>
      </c>
      <c r="ED36" s="42">
        <f t="shared" si="76"/>
        <v>0</v>
      </c>
      <c r="EE36" s="42">
        <f t="shared" si="76"/>
        <v>0</v>
      </c>
      <c r="EF36" s="42">
        <f t="shared" si="76"/>
        <v>0</v>
      </c>
      <c r="EG36" s="42">
        <f t="shared" si="76"/>
        <v>0</v>
      </c>
      <c r="EH36" s="42">
        <f t="shared" si="76"/>
        <v>0</v>
      </c>
      <c r="EI36" s="42">
        <f t="shared" si="76"/>
        <v>0</v>
      </c>
      <c r="EJ36" s="42">
        <f t="shared" si="76"/>
        <v>0</v>
      </c>
      <c r="EK36" s="42">
        <f t="shared" si="76"/>
        <v>0</v>
      </c>
      <c r="EL36" s="42">
        <f t="shared" si="76"/>
        <v>0</v>
      </c>
      <c r="EM36" s="42">
        <f t="shared" si="76"/>
        <v>0</v>
      </c>
      <c r="EN36" s="42">
        <f t="shared" si="76"/>
        <v>0</v>
      </c>
      <c r="EO36" s="42">
        <f t="shared" si="76"/>
        <v>0</v>
      </c>
      <c r="EP36" s="42"/>
      <c r="EQ36" s="42">
        <f t="shared" si="77"/>
        <v>1.2181423713095909</v>
      </c>
      <c r="ER36" s="42">
        <f t="shared" si="77"/>
        <v>1.2181423713095909</v>
      </c>
      <c r="ES36" s="42">
        <f t="shared" si="77"/>
        <v>1.2181423713095909</v>
      </c>
      <c r="ET36" s="42">
        <f t="shared" si="77"/>
        <v>1.2181423713095909</v>
      </c>
      <c r="EU36" s="42">
        <f t="shared" si="77"/>
        <v>1.2181423713095909</v>
      </c>
      <c r="EV36" s="42">
        <f t="shared" si="77"/>
        <v>1.2181423713095909</v>
      </c>
      <c r="EW36" s="42">
        <f t="shared" si="77"/>
        <v>1.2181423713095909</v>
      </c>
      <c r="EX36" s="42">
        <f t="shared" si="77"/>
        <v>1.2181423713095909</v>
      </c>
      <c r="EY36" s="42">
        <f t="shared" si="77"/>
        <v>1.2181423713095909</v>
      </c>
      <c r="EZ36" s="42">
        <f t="shared" si="77"/>
        <v>1.2181423713095909</v>
      </c>
      <c r="FA36" s="42">
        <f t="shared" si="77"/>
        <v>1.2181423713095909</v>
      </c>
      <c r="FB36" s="42">
        <f t="shared" si="77"/>
        <v>1.2181423713095909</v>
      </c>
      <c r="FC36" s="42">
        <f t="shared" si="77"/>
        <v>1.2181423713095909</v>
      </c>
      <c r="FD36" s="42">
        <f t="shared" si="77"/>
        <v>1.2181423713095909</v>
      </c>
      <c r="FE36" s="42">
        <f t="shared" si="77"/>
        <v>1.2181423713095909</v>
      </c>
      <c r="FF36" s="42">
        <f t="shared" si="77"/>
        <v>1.2181423713095909</v>
      </c>
      <c r="FG36" s="42">
        <f t="shared" si="78"/>
        <v>1.2181423713095909</v>
      </c>
      <c r="FH36" s="42">
        <f t="shared" si="78"/>
        <v>1.2181423713095909</v>
      </c>
      <c r="FI36" s="42">
        <f t="shared" si="78"/>
        <v>1.2181423713095909</v>
      </c>
      <c r="FJ36" s="42">
        <f t="shared" si="78"/>
        <v>1.2181423713095909</v>
      </c>
      <c r="FK36" s="42">
        <f t="shared" si="78"/>
        <v>1.2181423713095909</v>
      </c>
      <c r="FL36" s="42">
        <f t="shared" si="78"/>
        <v>1.2181423713095909</v>
      </c>
      <c r="FM36" s="42">
        <f t="shared" si="78"/>
        <v>1.2181423713095909</v>
      </c>
      <c r="FN36" s="42">
        <f t="shared" si="78"/>
        <v>1.2181423713095909</v>
      </c>
      <c r="FO36" s="42">
        <f t="shared" si="78"/>
        <v>1.2181423713095909</v>
      </c>
      <c r="FP36" s="42">
        <f t="shared" si="78"/>
        <v>1.2181423713095909</v>
      </c>
      <c r="FQ36" s="42">
        <f t="shared" si="78"/>
        <v>1.2181423713095909</v>
      </c>
      <c r="FR36" s="42">
        <f t="shared" si="78"/>
        <v>1.2181423713095909</v>
      </c>
      <c r="FS36" s="42">
        <f t="shared" si="78"/>
        <v>1.2181423713095909</v>
      </c>
      <c r="FT36" s="42"/>
      <c r="FU36" s="42">
        <f t="shared" si="79"/>
        <v>71.669923311533282</v>
      </c>
      <c r="FV36" s="42">
        <f t="shared" si="79"/>
        <v>109.0136503928117</v>
      </c>
      <c r="FW36" s="42">
        <f t="shared" si="79"/>
        <v>164.07750537296849</v>
      </c>
      <c r="FX36" s="42">
        <f t="shared" si="79"/>
        <v>244.07692659141432</v>
      </c>
      <c r="FY36" s="42">
        <f t="shared" si="79"/>
        <v>358.391798183498</v>
      </c>
      <c r="FZ36" s="42">
        <f t="shared" si="79"/>
        <v>518.73805270781952</v>
      </c>
      <c r="GA36" s="42">
        <f t="shared" si="79"/>
        <v>739.03861684132335</v>
      </c>
      <c r="GB36" s="42">
        <f t="shared" si="79"/>
        <v>1034.8033500631695</v>
      </c>
      <c r="GC36" s="42">
        <f t="shared" si="79"/>
        <v>1421.8252290251614</v>
      </c>
      <c r="GD36" s="42">
        <f t="shared" si="79"/>
        <v>1914.0672506294607</v>
      </c>
      <c r="GE36" s="42">
        <f t="shared" si="79"/>
        <v>2520.7835000888658</v>
      </c>
      <c r="GF36" s="42">
        <f t="shared" si="79"/>
        <v>3243.1968129408715</v>
      </c>
      <c r="GG36" s="42">
        <f t="shared" si="79"/>
        <v>4071.3999354531961</v>
      </c>
      <c r="GH36" s="42">
        <f t="shared" si="79"/>
        <v>4982.4390005012256</v>
      </c>
      <c r="GI36" s="42">
        <f t="shared" si="79"/>
        <v>5940.5992049003544</v>
      </c>
      <c r="GJ36" s="42">
        <f t="shared" si="79"/>
        <v>6900.5745865297249</v>
      </c>
      <c r="GK36" s="42">
        <f t="shared" si="80"/>
        <v>7813.4281070751304</v>
      </c>
      <c r="GL36" s="42">
        <f t="shared" si="80"/>
        <v>8504.7721032451791</v>
      </c>
      <c r="GM36" s="42">
        <f t="shared" si="80"/>
        <v>8966.2463594131314</v>
      </c>
      <c r="GN36" s="42">
        <f t="shared" si="80"/>
        <v>9282.3770992116733</v>
      </c>
      <c r="GO36" s="42">
        <f t="shared" si="80"/>
        <v>9504.959273951974</v>
      </c>
      <c r="GP36" s="42">
        <f t="shared" si="80"/>
        <v>9665.5602026071174</v>
      </c>
      <c r="GQ36" s="42">
        <f t="shared" si="80"/>
        <v>9783.9075039307118</v>
      </c>
      <c r="GR36" s="42">
        <f t="shared" si="80"/>
        <v>9872.682965132939</v>
      </c>
      <c r="GS36" s="42">
        <f t="shared" si="80"/>
        <v>9940.2714128720036</v>
      </c>
      <c r="GT36" s="42">
        <f t="shared" si="80"/>
        <v>9992.3658987796098</v>
      </c>
      <c r="GU36" s="42">
        <f t="shared" si="80"/>
        <v>10032.927480037959</v>
      </c>
      <c r="GV36" s="42">
        <f t="shared" si="80"/>
        <v>10064.773761136543</v>
      </c>
      <c r="GW36" s="42">
        <f t="shared" si="80"/>
        <v>10089.948965850475</v>
      </c>
    </row>
    <row r="37" spans="1:205" x14ac:dyDescent="0.25">
      <c r="A37" s="24">
        <v>33</v>
      </c>
      <c r="C37" s="3"/>
      <c r="D37" s="43" t="s">
        <v>114</v>
      </c>
      <c r="E37" s="43"/>
      <c r="F37" s="43"/>
      <c r="G37" s="43"/>
      <c r="H37" s="43"/>
      <c r="I37" s="43"/>
      <c r="J37" s="43"/>
      <c r="K37" s="43">
        <v>62</v>
      </c>
      <c r="L37" s="43">
        <f>IF('Graph-Settings'!$I$6='Graph-Settings'!$C$46, K37, 'Graph-Settings'!$I$6)</f>
        <v>62</v>
      </c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65"/>
      <c r="AR37" s="57">
        <f t="shared" ref="AR37:BT37" si="84">AR51+CI37*(AR52-AR51)</f>
        <v>0.97265154492974459</v>
      </c>
      <c r="AS37" s="57">
        <f t="shared" si="84"/>
        <v>1.3206604306571061</v>
      </c>
      <c r="AT37" s="57">
        <f t="shared" si="84"/>
        <v>1.7773349113075529</v>
      </c>
      <c r="AU37" s="57">
        <f t="shared" si="84"/>
        <v>2.3684916234620026</v>
      </c>
      <c r="AV37" s="57">
        <f t="shared" si="84"/>
        <v>3.1221235115855985</v>
      </c>
      <c r="AW37" s="57">
        <f t="shared" si="84"/>
        <v>4.0665811181456553</v>
      </c>
      <c r="AX37" s="57">
        <f t="shared" si="84"/>
        <v>5.2277568188157</v>
      </c>
      <c r="AY37" s="57">
        <f t="shared" si="84"/>
        <v>10.871922389880069</v>
      </c>
      <c r="AZ37" s="57">
        <f t="shared" si="84"/>
        <v>17.762719719401936</v>
      </c>
      <c r="BA37" s="57">
        <f t="shared" si="84"/>
        <v>23.996627377488423</v>
      </c>
      <c r="BB37" s="57">
        <f t="shared" si="84"/>
        <v>29.401346544775262</v>
      </c>
      <c r="BC37" s="57">
        <f t="shared" si="84"/>
        <v>34.004118577666119</v>
      </c>
      <c r="BD37" s="57">
        <f t="shared" si="84"/>
        <v>37.946329066868927</v>
      </c>
      <c r="BE37" s="57">
        <f t="shared" si="84"/>
        <v>41.390229280029757</v>
      </c>
      <c r="BF37" s="57">
        <f t="shared" si="84"/>
        <v>44.460625253842224</v>
      </c>
      <c r="BG37" s="57">
        <f t="shared" si="84"/>
        <v>47.228139055568356</v>
      </c>
      <c r="BH37" s="57">
        <f t="shared" si="84"/>
        <v>49.718370005008637</v>
      </c>
      <c r="BI37" s="57">
        <f t="shared" si="84"/>
        <v>51.579180087301388</v>
      </c>
      <c r="BJ37" s="57">
        <f t="shared" si="84"/>
        <v>52.836494330680395</v>
      </c>
      <c r="BK37" s="57">
        <f t="shared" si="84"/>
        <v>53.716645434762327</v>
      </c>
      <c r="BL37" s="57">
        <f t="shared" si="84"/>
        <v>54.351054256944593</v>
      </c>
      <c r="BM37" s="57">
        <f t="shared" si="84"/>
        <v>54.819089943023883</v>
      </c>
      <c r="BN37" s="57">
        <f t="shared" si="84"/>
        <v>55.170900810196954</v>
      </c>
      <c r="BO37" s="57">
        <f t="shared" si="84"/>
        <v>55.439376832198214</v>
      </c>
      <c r="BP37" s="57">
        <f t="shared" si="84"/>
        <v>55.646785123468689</v>
      </c>
      <c r="BQ37" s="57">
        <f t="shared" si="84"/>
        <v>55.808619746232068</v>
      </c>
      <c r="BR37" s="57">
        <f t="shared" si="84"/>
        <v>55.93592112993953</v>
      </c>
      <c r="BS37" s="57">
        <f t="shared" si="84"/>
        <v>56.036720032735545</v>
      </c>
      <c r="BT37" s="57">
        <f t="shared" si="84"/>
        <v>56.116963061329429</v>
      </c>
      <c r="BU37" s="3"/>
      <c r="BV37" s="3"/>
      <c r="BW37" s="57" t="s">
        <v>114</v>
      </c>
      <c r="BX37" s="43"/>
      <c r="BY37" s="43"/>
      <c r="BZ37" s="43"/>
      <c r="CA37" s="43">
        <f>5*(1-EXP(-0.0149*L37))^2.48</f>
        <v>1.4260786120206985</v>
      </c>
      <c r="CB37" s="43"/>
      <c r="CC37" s="6">
        <f>$CG$28</f>
        <v>6</v>
      </c>
      <c r="CD37" s="43">
        <v>1.8</v>
      </c>
      <c r="CE37" s="43">
        <f t="shared" si="72"/>
        <v>2381.5836371856572</v>
      </c>
      <c r="CF37" s="43">
        <f>CE37/(300*CA37)</f>
        <v>5.5667422938932392</v>
      </c>
      <c r="CG37" s="43">
        <f>((1.5-0.00275*CC28)^4)/(460+(25.9*CC28))*1000</f>
        <v>0.77823696465479297</v>
      </c>
      <c r="CH37" s="3"/>
      <c r="CI37" s="57">
        <f t="shared" ref="CI37:DK37" si="85">IF(1-EXP(-0.23*(AR51-$CF37))&lt;0, 0, 1-EXP(-0.23*(AR51-$CF37)))</f>
        <v>0</v>
      </c>
      <c r="CJ37" s="57">
        <f t="shared" si="85"/>
        <v>0</v>
      </c>
      <c r="CK37" s="57">
        <f t="shared" si="85"/>
        <v>0</v>
      </c>
      <c r="CL37" s="57">
        <f t="shared" si="85"/>
        <v>0</v>
      </c>
      <c r="CM37" s="57">
        <f t="shared" si="85"/>
        <v>0</v>
      </c>
      <c r="CN37" s="57">
        <f t="shared" si="85"/>
        <v>0</v>
      </c>
      <c r="CO37" s="57">
        <f t="shared" si="85"/>
        <v>0</v>
      </c>
      <c r="CP37" s="57">
        <f t="shared" si="85"/>
        <v>0.21608527802533684</v>
      </c>
      <c r="CQ37" s="57">
        <f t="shared" si="85"/>
        <v>0.46270750206249611</v>
      </c>
      <c r="CR37" s="57">
        <f t="shared" si="85"/>
        <v>0.65133115225883753</v>
      </c>
      <c r="CS37" s="57">
        <f t="shared" si="85"/>
        <v>0.78441378693016062</v>
      </c>
      <c r="CT37" s="57">
        <f t="shared" si="85"/>
        <v>0.87151860200393938</v>
      </c>
      <c r="CU37" s="57">
        <f t="shared" si="85"/>
        <v>0.9249650142526098</v>
      </c>
      <c r="CV37" s="57">
        <f t="shared" si="85"/>
        <v>0.95616859132545007</v>
      </c>
      <c r="CW37" s="57">
        <f t="shared" si="85"/>
        <v>0.97381268123211218</v>
      </c>
      <c r="CX37" s="57">
        <f t="shared" si="85"/>
        <v>0.9836529835668304</v>
      </c>
      <c r="CY37" s="57">
        <f t="shared" si="85"/>
        <v>0.98915169505596523</v>
      </c>
      <c r="CZ37" s="57">
        <f t="shared" si="85"/>
        <v>0.99185475542483759</v>
      </c>
      <c r="DA37" s="57">
        <f t="shared" si="85"/>
        <v>0.99319343708183061</v>
      </c>
      <c r="DB37" s="57">
        <f t="shared" si="85"/>
        <v>0.99394671939174828</v>
      </c>
      <c r="DC37" s="57">
        <f t="shared" si="85"/>
        <v>0.99440999575811473</v>
      </c>
      <c r="DD37" s="57">
        <f t="shared" si="85"/>
        <v>0.99471356728019666</v>
      </c>
      <c r="DE37" s="57">
        <f t="shared" si="85"/>
        <v>0.99492202995137202</v>
      </c>
      <c r="DF37" s="57">
        <f t="shared" si="85"/>
        <v>0.99507035624512497</v>
      </c>
      <c r="DG37" s="57">
        <f t="shared" si="85"/>
        <v>0.99517882802243141</v>
      </c>
      <c r="DH37" s="57">
        <f t="shared" si="85"/>
        <v>0.99525987463325505</v>
      </c>
      <c r="DI37" s="57">
        <f t="shared" si="85"/>
        <v>0.99532146568867708</v>
      </c>
      <c r="DJ37" s="57">
        <f t="shared" si="85"/>
        <v>0.99536890761066688</v>
      </c>
      <c r="DK37" s="57">
        <f t="shared" si="85"/>
        <v>0.99540584766877349</v>
      </c>
      <c r="DL37" s="43"/>
      <c r="DM37" s="43">
        <f t="shared" si="75"/>
        <v>0</v>
      </c>
      <c r="DN37" s="43">
        <f t="shared" si="75"/>
        <v>0</v>
      </c>
      <c r="DO37" s="43">
        <f t="shared" si="75"/>
        <v>0</v>
      </c>
      <c r="DP37" s="43">
        <f t="shared" si="75"/>
        <v>0</v>
      </c>
      <c r="DQ37" s="43">
        <f t="shared" si="75"/>
        <v>0</v>
      </c>
      <c r="DR37" s="43">
        <f t="shared" si="75"/>
        <v>0</v>
      </c>
      <c r="DS37" s="43">
        <f t="shared" si="75"/>
        <v>0</v>
      </c>
      <c r="DT37" s="43">
        <f t="shared" si="75"/>
        <v>0.38895350044560634</v>
      </c>
      <c r="DU37" s="43">
        <f t="shared" si="75"/>
        <v>0.83287350371249302</v>
      </c>
      <c r="DV37" s="43">
        <f t="shared" si="75"/>
        <v>1.1723960740659076</v>
      </c>
      <c r="DW37" s="43">
        <f t="shared" si="75"/>
        <v>1.4119448164742892</v>
      </c>
      <c r="DX37" s="43">
        <f t="shared" si="75"/>
        <v>1.568733483607091</v>
      </c>
      <c r="DY37" s="43">
        <f t="shared" si="75"/>
        <v>1.6649370256546976</v>
      </c>
      <c r="DZ37" s="43">
        <f t="shared" si="75"/>
        <v>1.7211034643858101</v>
      </c>
      <c r="EA37" s="43">
        <f t="shared" si="75"/>
        <v>1.7528628262178019</v>
      </c>
      <c r="EB37" s="43">
        <f t="shared" si="75"/>
        <v>1.7705753704202947</v>
      </c>
      <c r="EC37" s="43">
        <f t="shared" si="76"/>
        <v>1.7804730511007374</v>
      </c>
      <c r="ED37" s="43">
        <f t="shared" si="76"/>
        <v>1.7853385597647078</v>
      </c>
      <c r="EE37" s="43">
        <f t="shared" si="76"/>
        <v>1.7877481867472951</v>
      </c>
      <c r="EF37" s="43">
        <f t="shared" si="76"/>
        <v>1.7891040949051469</v>
      </c>
      <c r="EG37" s="43">
        <f t="shared" si="76"/>
        <v>1.7899379923646066</v>
      </c>
      <c r="EH37" s="43">
        <f t="shared" si="76"/>
        <v>1.790484421104354</v>
      </c>
      <c r="EI37" s="43">
        <f t="shared" si="76"/>
        <v>1.7908596539124697</v>
      </c>
      <c r="EJ37" s="43">
        <f t="shared" si="76"/>
        <v>1.791126641241225</v>
      </c>
      <c r="EK37" s="43">
        <f t="shared" si="76"/>
        <v>1.7913218904403765</v>
      </c>
      <c r="EL37" s="43">
        <f t="shared" si="76"/>
        <v>1.791467774339859</v>
      </c>
      <c r="EM37" s="43">
        <f t="shared" si="76"/>
        <v>1.7915786382396188</v>
      </c>
      <c r="EN37" s="43">
        <f t="shared" si="76"/>
        <v>1.7916640336992005</v>
      </c>
      <c r="EO37" s="43">
        <f t="shared" si="76"/>
        <v>1.7917305258037923</v>
      </c>
      <c r="EP37" s="43"/>
      <c r="EQ37" s="43">
        <f t="shared" si="77"/>
        <v>1.4260786120206985</v>
      </c>
      <c r="ER37" s="43">
        <f t="shared" si="77"/>
        <v>1.4260786120206985</v>
      </c>
      <c r="ES37" s="43">
        <f t="shared" si="77"/>
        <v>1.4260786120206985</v>
      </c>
      <c r="ET37" s="43">
        <f t="shared" si="77"/>
        <v>1.4260786120206985</v>
      </c>
      <c r="EU37" s="43">
        <f t="shared" si="77"/>
        <v>1.4260786120206985</v>
      </c>
      <c r="EV37" s="43">
        <f t="shared" si="77"/>
        <v>1.4260786120206985</v>
      </c>
      <c r="EW37" s="43">
        <f t="shared" si="77"/>
        <v>1.4260786120206985</v>
      </c>
      <c r="EX37" s="43">
        <f t="shared" si="77"/>
        <v>1.8150321124663049</v>
      </c>
      <c r="EY37" s="43">
        <f t="shared" si="77"/>
        <v>2.2589521157331918</v>
      </c>
      <c r="EZ37" s="43">
        <f t="shared" si="77"/>
        <v>2.5984746860866061</v>
      </c>
      <c r="FA37" s="43">
        <f t="shared" si="77"/>
        <v>2.8380234284949877</v>
      </c>
      <c r="FB37" s="43">
        <f t="shared" si="77"/>
        <v>2.9948120956277897</v>
      </c>
      <c r="FC37" s="43">
        <f t="shared" si="77"/>
        <v>3.0910156376753961</v>
      </c>
      <c r="FD37" s="43">
        <f t="shared" si="77"/>
        <v>3.1471820764065086</v>
      </c>
      <c r="FE37" s="43">
        <f t="shared" si="77"/>
        <v>3.1789414382385006</v>
      </c>
      <c r="FF37" s="43">
        <f t="shared" si="77"/>
        <v>3.196653982440993</v>
      </c>
      <c r="FG37" s="43">
        <f t="shared" si="78"/>
        <v>3.2065516631214361</v>
      </c>
      <c r="FH37" s="43">
        <f t="shared" si="78"/>
        <v>3.2114171717854063</v>
      </c>
      <c r="FI37" s="43">
        <f t="shared" si="78"/>
        <v>3.2138267987679936</v>
      </c>
      <c r="FJ37" s="43">
        <f t="shared" si="78"/>
        <v>3.2151827069258454</v>
      </c>
      <c r="FK37" s="43">
        <f t="shared" si="78"/>
        <v>3.2160166043853051</v>
      </c>
      <c r="FL37" s="43">
        <f t="shared" si="78"/>
        <v>3.2165630331250528</v>
      </c>
      <c r="FM37" s="43">
        <f t="shared" si="78"/>
        <v>3.2169382659331682</v>
      </c>
      <c r="FN37" s="43">
        <f t="shared" si="78"/>
        <v>3.2172052532619233</v>
      </c>
      <c r="FO37" s="43">
        <f t="shared" si="78"/>
        <v>3.217400502461075</v>
      </c>
      <c r="FP37" s="43">
        <f t="shared" si="78"/>
        <v>3.2175463863605573</v>
      </c>
      <c r="FQ37" s="43">
        <f t="shared" si="78"/>
        <v>3.2176572502603173</v>
      </c>
      <c r="FR37" s="43">
        <f t="shared" si="78"/>
        <v>3.2177426457198992</v>
      </c>
      <c r="FS37" s="43">
        <f t="shared" si="78"/>
        <v>3.2178091378244909</v>
      </c>
      <c r="FT37" s="43"/>
      <c r="FU37" s="43">
        <f>300*EQ37*AR37</f>
        <v>416.12326955195948</v>
      </c>
      <c r="FV37" s="43">
        <f t="shared" si="79"/>
        <v>565.00967817064316</v>
      </c>
      <c r="FW37" s="43">
        <f t="shared" si="79"/>
        <v>760.38579102402196</v>
      </c>
      <c r="FX37" s="43">
        <f t="shared" si="79"/>
        <v>1013.2965740908031</v>
      </c>
      <c r="FY37" s="43">
        <f t="shared" si="79"/>
        <v>1335.7180691877541</v>
      </c>
      <c r="FZ37" s="43">
        <f t="shared" si="79"/>
        <v>1739.779306990421</v>
      </c>
      <c r="GA37" s="43">
        <f t="shared" si="79"/>
        <v>2236.5576564475309</v>
      </c>
      <c r="GB37" s="43">
        <f t="shared" si="79"/>
        <v>5919.8664785621222</v>
      </c>
      <c r="GC37" s="43">
        <f t="shared" si="79"/>
        <v>12037.539987395607</v>
      </c>
      <c r="GD37" s="43">
        <f t="shared" si="79"/>
        <v>18706.388637556945</v>
      </c>
      <c r="GE37" s="43">
        <f t="shared" si="79"/>
        <v>25032.513097011706</v>
      </c>
      <c r="GF37" s="43">
        <f t="shared" si="79"/>
        <v>30550.783685266841</v>
      </c>
      <c r="GG37" s="43">
        <f t="shared" si="79"/>
        <v>35187.80896142048</v>
      </c>
      <c r="GH37" s="43">
        <f t="shared" si="79"/>
        <v>39078.776318539654</v>
      </c>
      <c r="GI37" s="43">
        <f t="shared" si="79"/>
        <v>42401.317196829659</v>
      </c>
      <c r="GJ37" s="43">
        <f t="shared" si="79"/>
        <v>45291.605638577872</v>
      </c>
      <c r="GK37" s="43">
        <f t="shared" si="80"/>
        <v>47827.35660817421</v>
      </c>
      <c r="GL37" s="43">
        <f t="shared" si="80"/>
        <v>49692.679391691476</v>
      </c>
      <c r="GM37" s="43">
        <f t="shared" si="80"/>
        <v>50942.202429868143</v>
      </c>
      <c r="GN37" s="43">
        <f t="shared" si="80"/>
        <v>51812.648842774499</v>
      </c>
      <c r="GO37" s="43">
        <f t="shared" si="80"/>
        <v>52438.167886854135</v>
      </c>
      <c r="GP37" s="43">
        <f t="shared" si="80"/>
        <v>52898.717466086397</v>
      </c>
      <c r="GQ37" s="43">
        <f t="shared" si="80"/>
        <v>53244.414594697744</v>
      </c>
      <c r="GR37" s="43">
        <f t="shared" si="80"/>
        <v>53507.956314634641</v>
      </c>
      <c r="GS37" s="43">
        <f t="shared" si="80"/>
        <v>53711.39832497749</v>
      </c>
      <c r="GT37" s="43">
        <f t="shared" si="80"/>
        <v>53870.04683767783</v>
      </c>
      <c r="GU37" s="43">
        <f t="shared" si="80"/>
        <v>53994.786652121758</v>
      </c>
      <c r="GV37" s="43">
        <f t="shared" si="80"/>
        <v>54093.523132679926</v>
      </c>
      <c r="GW37" s="43">
        <f t="shared" si="80"/>
        <v>54172.10295771157</v>
      </c>
    </row>
    <row r="38" spans="1:205" x14ac:dyDescent="0.25">
      <c r="A38" s="24">
        <v>34</v>
      </c>
      <c r="C38" s="3"/>
      <c r="D38" s="41" t="s">
        <v>9</v>
      </c>
      <c r="E38" s="41">
        <v>45</v>
      </c>
      <c r="F38" s="41">
        <v>3.0499999999999999E-2</v>
      </c>
      <c r="G38" s="41">
        <v>2</v>
      </c>
      <c r="H38" s="41"/>
      <c r="I38" s="41"/>
      <c r="J38" s="41">
        <v>0.85</v>
      </c>
      <c r="K38" s="41">
        <v>106</v>
      </c>
      <c r="L38" s="41">
        <f>IF('Graph-Settings'!$I$6='Graph-Settings'!$C$46, K38, 'Graph-Settings'!$I$6)</f>
        <v>106</v>
      </c>
      <c r="M38" s="41">
        <f t="shared" si="81"/>
        <v>1</v>
      </c>
      <c r="N38" s="42">
        <f t="shared" si="82"/>
        <v>0.83462263686448224</v>
      </c>
      <c r="O38" s="42">
        <f t="shared" si="82"/>
        <v>1.0534086065259118</v>
      </c>
      <c r="P38" s="42">
        <f t="shared" si="82"/>
        <v>1.3262371975134317</v>
      </c>
      <c r="Q38" s="42">
        <f t="shared" si="68"/>
        <v>1.6650510070971181</v>
      </c>
      <c r="R38" s="42">
        <f t="shared" si="68"/>
        <v>2.0838419597417697</v>
      </c>
      <c r="S38" s="42">
        <f t="shared" si="68"/>
        <v>2.5987534176062739</v>
      </c>
      <c r="T38" s="42">
        <f t="shared" si="68"/>
        <v>3.228067423077507</v>
      </c>
      <c r="U38" s="42">
        <f t="shared" si="68"/>
        <v>3.9920171365040242</v>
      </c>
      <c r="V38" s="42">
        <f t="shared" si="68"/>
        <v>4.91235185761228</v>
      </c>
      <c r="W38" s="42">
        <f t="shared" si="68"/>
        <v>6.0115731451546397</v>
      </c>
      <c r="X38" s="42">
        <f t="shared" si="68"/>
        <v>7.3117602224479619</v>
      </c>
      <c r="Y38" s="42">
        <f t="shared" si="68"/>
        <v>8.8329175703602267</v>
      </c>
      <c r="Z38" s="42">
        <f t="shared" si="68"/>
        <v>10.590815180158408</v>
      </c>
      <c r="AA38" s="42">
        <f t="shared" si="68"/>
        <v>12.594360157661754</v>
      </c>
      <c r="AB38" s="42">
        <f t="shared" si="68"/>
        <v>14.842642315079168</v>
      </c>
      <c r="AC38" s="42">
        <f t="shared" si="68"/>
        <v>17.321934167789941</v>
      </c>
      <c r="AD38" s="42">
        <f t="shared" si="68"/>
        <v>20.003083048469286</v>
      </c>
      <c r="AE38" s="42">
        <f t="shared" si="68"/>
        <v>22.356328674712625</v>
      </c>
      <c r="AF38" s="42">
        <f t="shared" si="68"/>
        <v>24.16005807050848</v>
      </c>
      <c r="AG38" s="42">
        <f t="shared" si="68"/>
        <v>25.548863273521732</v>
      </c>
      <c r="AH38" s="42">
        <f t="shared" si="68"/>
        <v>26.626433830427299</v>
      </c>
      <c r="AI38" s="42">
        <f t="shared" si="68"/>
        <v>27.468761999466913</v>
      </c>
      <c r="AJ38" s="42">
        <f t="shared" si="68"/>
        <v>28.131648530865959</v>
      </c>
      <c r="AK38" s="42">
        <f t="shared" si="68"/>
        <v>28.656391786459636</v>
      </c>
      <c r="AL38" s="42">
        <f t="shared" si="68"/>
        <v>29.07386939909658</v>
      </c>
      <c r="AM38" s="42">
        <f t="shared" si="68"/>
        <v>29.407416018705437</v>
      </c>
      <c r="AN38" s="42">
        <f t="shared" si="68"/>
        <v>29.674849153008054</v>
      </c>
      <c r="AO38" s="42">
        <f t="shared" si="68"/>
        <v>29.889903968331211</v>
      </c>
      <c r="AP38" s="42">
        <f t="shared" si="68"/>
        <v>30.063259519532089</v>
      </c>
      <c r="AQ38" s="3"/>
      <c r="AR38" s="58">
        <f t="shared" ref="AR38:BG43" si="86">$M38*N38</f>
        <v>0.83462263686448224</v>
      </c>
      <c r="AS38" s="58">
        <f t="shared" si="86"/>
        <v>1.0534086065259118</v>
      </c>
      <c r="AT38" s="58">
        <f t="shared" si="86"/>
        <v>1.3262371975134317</v>
      </c>
      <c r="AU38" s="58">
        <f t="shared" si="86"/>
        <v>1.6650510070971181</v>
      </c>
      <c r="AV38" s="58">
        <f t="shared" si="86"/>
        <v>2.0838419597417697</v>
      </c>
      <c r="AW38" s="58">
        <f t="shared" si="86"/>
        <v>2.5987534176062739</v>
      </c>
      <c r="AX38" s="58">
        <f t="shared" si="86"/>
        <v>3.228067423077507</v>
      </c>
      <c r="AY38" s="58">
        <f t="shared" si="86"/>
        <v>3.9920171365040242</v>
      </c>
      <c r="AZ38" s="58">
        <f t="shared" si="86"/>
        <v>4.91235185761228</v>
      </c>
      <c r="BA38" s="58">
        <f t="shared" si="86"/>
        <v>6.0115731451546397</v>
      </c>
      <c r="BB38" s="58">
        <f t="shared" si="86"/>
        <v>7.3117602224479619</v>
      </c>
      <c r="BC38" s="58">
        <f t="shared" si="86"/>
        <v>8.8329175703602267</v>
      </c>
      <c r="BD38" s="58">
        <f t="shared" si="86"/>
        <v>10.590815180158408</v>
      </c>
      <c r="BE38" s="58">
        <f t="shared" si="86"/>
        <v>12.594360157661754</v>
      </c>
      <c r="BF38" s="58">
        <f t="shared" si="86"/>
        <v>14.842642315079168</v>
      </c>
      <c r="BG38" s="58">
        <f t="shared" si="86"/>
        <v>17.321934167789941</v>
      </c>
      <c r="BH38" s="58">
        <f t="shared" ref="BH38:BT43" si="87">$M38*AD38</f>
        <v>20.003083048469286</v>
      </c>
      <c r="BI38" s="58">
        <f t="shared" si="87"/>
        <v>22.356328674712625</v>
      </c>
      <c r="BJ38" s="58">
        <f t="shared" si="87"/>
        <v>24.16005807050848</v>
      </c>
      <c r="BK38" s="58">
        <f t="shared" si="87"/>
        <v>25.548863273521732</v>
      </c>
      <c r="BL38" s="58">
        <f t="shared" si="87"/>
        <v>26.626433830427299</v>
      </c>
      <c r="BM38" s="58">
        <f t="shared" si="87"/>
        <v>27.468761999466913</v>
      </c>
      <c r="BN38" s="58">
        <f t="shared" si="87"/>
        <v>28.131648530865959</v>
      </c>
      <c r="BO38" s="58">
        <f t="shared" si="87"/>
        <v>28.656391786459636</v>
      </c>
      <c r="BP38" s="58">
        <f t="shared" si="87"/>
        <v>29.07386939909658</v>
      </c>
      <c r="BQ38" s="58">
        <f t="shared" si="87"/>
        <v>29.407416018705437</v>
      </c>
      <c r="BR38" s="58">
        <f t="shared" si="87"/>
        <v>29.674849153008054</v>
      </c>
      <c r="BS38" s="58">
        <f t="shared" si="87"/>
        <v>29.889903968331211</v>
      </c>
      <c r="BT38" s="58">
        <f t="shared" si="87"/>
        <v>30.063259519532089</v>
      </c>
      <c r="BU38" s="3"/>
      <c r="BV38" s="3"/>
      <c r="BW38" s="58" t="s">
        <v>9</v>
      </c>
      <c r="BX38" s="41"/>
      <c r="BY38" s="41">
        <f>2*(1-EXP(-0.104*(BY28-70)))</f>
        <v>1.7748194647088766</v>
      </c>
      <c r="BZ38" s="41">
        <f>1.5*(1-EXP(-0.0201*L38))</f>
        <v>1.3218509807061996</v>
      </c>
      <c r="CA38" s="41">
        <f>IF(BY38&gt;0, BZ38+BY38, BZ38)</f>
        <v>3.096670445415076</v>
      </c>
      <c r="CB38" s="41"/>
      <c r="CC38" s="41">
        <v>10</v>
      </c>
      <c r="CD38" s="41">
        <v>0.5</v>
      </c>
      <c r="CE38" s="41">
        <f t="shared" si="72"/>
        <v>5124.3520913445218</v>
      </c>
      <c r="CF38" s="41">
        <f t="shared" ref="CF38" si="88">CE38/(300*CA38)</f>
        <v>5.5159804502624503</v>
      </c>
      <c r="CG38" s="41"/>
      <c r="CH38" s="3"/>
      <c r="CI38" s="58">
        <f t="shared" ref="CI38:DK38" si="89">IF(1-EXP(-0.23*(AR38-$CF38))&lt;0, 0, 1-EXP(-0.23*(AR38-$CF38)))</f>
        <v>0</v>
      </c>
      <c r="CJ38" s="41">
        <f t="shared" si="89"/>
        <v>0</v>
      </c>
      <c r="CK38" s="41">
        <f t="shared" si="89"/>
        <v>0</v>
      </c>
      <c r="CL38" s="41">
        <f t="shared" si="89"/>
        <v>0</v>
      </c>
      <c r="CM38" s="41">
        <f t="shared" si="89"/>
        <v>0</v>
      </c>
      <c r="CN38" s="41">
        <f t="shared" si="89"/>
        <v>0</v>
      </c>
      <c r="CO38" s="41">
        <f t="shared" si="89"/>
        <v>0</v>
      </c>
      <c r="CP38" s="41">
        <f t="shared" si="89"/>
        <v>0</v>
      </c>
      <c r="CQ38" s="41">
        <f t="shared" si="89"/>
        <v>0</v>
      </c>
      <c r="CR38" s="41">
        <f t="shared" si="89"/>
        <v>0.10772983778929957</v>
      </c>
      <c r="CS38" s="41">
        <f t="shared" si="89"/>
        <v>0.33835713508899223</v>
      </c>
      <c r="CT38" s="41">
        <f t="shared" si="89"/>
        <v>0.53368576012516811</v>
      </c>
      <c r="CU38" s="41">
        <f t="shared" si="89"/>
        <v>0.68876654457469355</v>
      </c>
      <c r="CV38" s="41">
        <f t="shared" si="89"/>
        <v>0.80368354053690361</v>
      </c>
      <c r="CW38" s="41">
        <f t="shared" si="89"/>
        <v>0.88294744171116357</v>
      </c>
      <c r="CX38" s="41">
        <f t="shared" si="89"/>
        <v>0.93381949561003064</v>
      </c>
      <c r="CY38" s="41">
        <f t="shared" si="89"/>
        <v>0.9642796097430707</v>
      </c>
      <c r="CZ38" s="41">
        <f t="shared" si="89"/>
        <v>0.97920993585259153</v>
      </c>
      <c r="DA38" s="41">
        <f t="shared" si="89"/>
        <v>0.98626953033609521</v>
      </c>
      <c r="DB38" s="41">
        <f t="shared" si="89"/>
        <v>0.99002390002746155</v>
      </c>
      <c r="DC38" s="41">
        <f t="shared" si="89"/>
        <v>0.99221381506196016</v>
      </c>
      <c r="DD38" s="41">
        <f t="shared" si="89"/>
        <v>0.99358515059293939</v>
      </c>
      <c r="DE38" s="41">
        <f t="shared" si="89"/>
        <v>0.99449227517513628</v>
      </c>
      <c r="DF38" s="41">
        <f t="shared" si="89"/>
        <v>0.99511846035242679</v>
      </c>
      <c r="DG38" s="41">
        <f t="shared" si="89"/>
        <v>0.99556538491917013</v>
      </c>
      <c r="DH38" s="41">
        <f t="shared" si="89"/>
        <v>0.99589286749262973</v>
      </c>
      <c r="DI38" s="41">
        <f t="shared" si="89"/>
        <v>0.99613788300533213</v>
      </c>
      <c r="DJ38" s="41">
        <f t="shared" si="89"/>
        <v>0.99632426589261958</v>
      </c>
      <c r="DK38" s="41">
        <f t="shared" si="89"/>
        <v>0.99646794062549171</v>
      </c>
      <c r="DL38" s="41"/>
      <c r="DM38" s="41">
        <f t="shared" si="75"/>
        <v>0</v>
      </c>
      <c r="DN38" s="41">
        <f t="shared" si="75"/>
        <v>0</v>
      </c>
      <c r="DO38" s="41">
        <f t="shared" si="75"/>
        <v>0</v>
      </c>
      <c r="DP38" s="41">
        <f t="shared" si="75"/>
        <v>0</v>
      </c>
      <c r="DQ38" s="41">
        <f t="shared" si="75"/>
        <v>0</v>
      </c>
      <c r="DR38" s="41">
        <f t="shared" si="75"/>
        <v>0</v>
      </c>
      <c r="DS38" s="41">
        <f t="shared" si="75"/>
        <v>0</v>
      </c>
      <c r="DT38" s="41">
        <f t="shared" si="75"/>
        <v>0</v>
      </c>
      <c r="DU38" s="41">
        <f t="shared" si="75"/>
        <v>0</v>
      </c>
      <c r="DV38" s="41">
        <f t="shared" si="75"/>
        <v>5.3864918894649783E-2</v>
      </c>
      <c r="DW38" s="41">
        <f t="shared" si="75"/>
        <v>0.16917856754449612</v>
      </c>
      <c r="DX38" s="41">
        <f t="shared" si="75"/>
        <v>0.26684288006258405</v>
      </c>
      <c r="DY38" s="41">
        <f t="shared" si="75"/>
        <v>0.34438327228734678</v>
      </c>
      <c r="DZ38" s="41">
        <f t="shared" si="75"/>
        <v>0.4018417702684518</v>
      </c>
      <c r="EA38" s="41">
        <f t="shared" si="75"/>
        <v>0.44147372085558179</v>
      </c>
      <c r="EB38" s="41">
        <f t="shared" si="75"/>
        <v>0.46690974780501532</v>
      </c>
      <c r="EC38" s="41">
        <f t="shared" si="76"/>
        <v>0.48213980487153535</v>
      </c>
      <c r="ED38" s="41">
        <f t="shared" si="76"/>
        <v>0.48960496792629576</v>
      </c>
      <c r="EE38" s="41">
        <f t="shared" si="76"/>
        <v>0.49313476516804761</v>
      </c>
      <c r="EF38" s="41">
        <f t="shared" si="76"/>
        <v>0.49501195001373077</v>
      </c>
      <c r="EG38" s="41">
        <f t="shared" si="76"/>
        <v>0.49610690753098008</v>
      </c>
      <c r="EH38" s="41">
        <f t="shared" si="76"/>
        <v>0.4967925752964697</v>
      </c>
      <c r="EI38" s="41">
        <f t="shared" si="76"/>
        <v>0.49724613758756814</v>
      </c>
      <c r="EJ38" s="41">
        <f t="shared" si="76"/>
        <v>0.4975592301762134</v>
      </c>
      <c r="EK38" s="41">
        <f t="shared" si="76"/>
        <v>0.49778269245958506</v>
      </c>
      <c r="EL38" s="41">
        <f t="shared" si="76"/>
        <v>0.49794643374631486</v>
      </c>
      <c r="EM38" s="41">
        <f t="shared" si="76"/>
        <v>0.49806894150266606</v>
      </c>
      <c r="EN38" s="41">
        <f t="shared" si="76"/>
        <v>0.49816213294630979</v>
      </c>
      <c r="EO38" s="41">
        <f t="shared" si="76"/>
        <v>0.49823397031274586</v>
      </c>
      <c r="EP38" s="41"/>
      <c r="EQ38" s="41">
        <f t="shared" si="77"/>
        <v>3.096670445415076</v>
      </c>
      <c r="ER38" s="41">
        <f t="shared" si="77"/>
        <v>3.096670445415076</v>
      </c>
      <c r="ES38" s="41">
        <f t="shared" si="77"/>
        <v>3.096670445415076</v>
      </c>
      <c r="ET38" s="41">
        <f t="shared" si="77"/>
        <v>3.096670445415076</v>
      </c>
      <c r="EU38" s="41">
        <f t="shared" si="77"/>
        <v>3.096670445415076</v>
      </c>
      <c r="EV38" s="41">
        <f t="shared" si="77"/>
        <v>3.096670445415076</v>
      </c>
      <c r="EW38" s="41">
        <f t="shared" si="77"/>
        <v>3.096670445415076</v>
      </c>
      <c r="EX38" s="41">
        <f t="shared" si="77"/>
        <v>3.096670445415076</v>
      </c>
      <c r="EY38" s="41">
        <f t="shared" si="77"/>
        <v>3.096670445415076</v>
      </c>
      <c r="EZ38" s="41">
        <f t="shared" si="77"/>
        <v>3.1505353643097256</v>
      </c>
      <c r="FA38" s="41">
        <f t="shared" si="77"/>
        <v>3.2658490129595723</v>
      </c>
      <c r="FB38" s="41">
        <f t="shared" si="77"/>
        <v>3.3635133254776601</v>
      </c>
      <c r="FC38" s="41">
        <f t="shared" si="77"/>
        <v>3.441053717702423</v>
      </c>
      <c r="FD38" s="41">
        <f t="shared" si="77"/>
        <v>3.4985122156835278</v>
      </c>
      <c r="FE38" s="41">
        <f t="shared" si="77"/>
        <v>3.5381441662706576</v>
      </c>
      <c r="FF38" s="41">
        <f t="shared" si="77"/>
        <v>3.5635801932200915</v>
      </c>
      <c r="FG38" s="41">
        <f t="shared" si="78"/>
        <v>3.5788102502866113</v>
      </c>
      <c r="FH38" s="41">
        <f t="shared" si="78"/>
        <v>3.5862754133413719</v>
      </c>
      <c r="FI38" s="41">
        <f t="shared" si="78"/>
        <v>3.5898052105831235</v>
      </c>
      <c r="FJ38" s="41">
        <f t="shared" si="78"/>
        <v>3.5916823954288066</v>
      </c>
      <c r="FK38" s="41">
        <f t="shared" si="78"/>
        <v>3.5927773529460563</v>
      </c>
      <c r="FL38" s="41">
        <f t="shared" si="78"/>
        <v>3.5934630207115457</v>
      </c>
      <c r="FM38" s="41">
        <f t="shared" si="78"/>
        <v>3.593916583002644</v>
      </c>
      <c r="FN38" s="41">
        <f t="shared" si="78"/>
        <v>3.5942296755912895</v>
      </c>
      <c r="FO38" s="41">
        <f t="shared" si="78"/>
        <v>3.5944531378746611</v>
      </c>
      <c r="FP38" s="41">
        <f t="shared" si="78"/>
        <v>3.5946168791613911</v>
      </c>
      <c r="FQ38" s="41">
        <f t="shared" si="78"/>
        <v>3.594739386917742</v>
      </c>
      <c r="FR38" s="41">
        <f t="shared" si="78"/>
        <v>3.5948325783613857</v>
      </c>
      <c r="FS38" s="41">
        <f t="shared" si="78"/>
        <v>3.5949044157278216</v>
      </c>
      <c r="FT38" s="41"/>
      <c r="FU38" s="41">
        <f t="shared" ref="FU38:GJ49" si="90">300*EQ38*AR38</f>
        <v>775.36537579579249</v>
      </c>
      <c r="FV38" s="41">
        <f t="shared" si="79"/>
        <v>978.61778963240101</v>
      </c>
      <c r="FW38" s="41">
        <f t="shared" si="79"/>
        <v>1232.0758599449882</v>
      </c>
      <c r="FX38" s="41">
        <f t="shared" si="79"/>
        <v>1546.8342731358762</v>
      </c>
      <c r="FY38" s="41">
        <f t="shared" si="79"/>
        <v>1935.8915428944513</v>
      </c>
      <c r="FZ38" s="41">
        <f t="shared" si="79"/>
        <v>2414.2448709668315</v>
      </c>
      <c r="GA38" s="41">
        <f t="shared" si="79"/>
        <v>2998.8782954553963</v>
      </c>
      <c r="GB38" s="41">
        <f t="shared" si="79"/>
        <v>3708.5884452607602</v>
      </c>
      <c r="GC38" s="41">
        <f t="shared" si="79"/>
        <v>4563.5804444843388</v>
      </c>
      <c r="GD38" s="41">
        <f t="shared" si="79"/>
        <v>5681.9021366833003</v>
      </c>
      <c r="GE38" s="41">
        <f t="shared" si="79"/>
        <v>7163.7314716436213</v>
      </c>
      <c r="GF38" s="41">
        <f t="shared" si="79"/>
        <v>8912.8907852257144</v>
      </c>
      <c r="GG38" s="41">
        <f t="shared" si="79"/>
        <v>10933.069184755004</v>
      </c>
      <c r="GH38" s="41">
        <f t="shared" si="79"/>
        <v>13218.45685808927</v>
      </c>
      <c r="GI38" s="41">
        <f t="shared" si="79"/>
        <v>15754.622495741809</v>
      </c>
      <c r="GJ38" s="41">
        <f t="shared" si="79"/>
        <v>18518.430452579574</v>
      </c>
      <c r="GK38" s="41">
        <f t="shared" si="80"/>
        <v>21476.171595358872</v>
      </c>
      <c r="GL38" s="41">
        <f t="shared" si="80"/>
        <v>24052.785557610176</v>
      </c>
      <c r="GM38" s="41">
        <f t="shared" si="80"/>
        <v>26018.970704850657</v>
      </c>
      <c r="GN38" s="41">
        <f t="shared" si="80"/>
        <v>27529.02073281768</v>
      </c>
      <c r="GO38" s="41">
        <f t="shared" si="80"/>
        <v>28698.854536702773</v>
      </c>
      <c r="GP38" s="41">
        <f t="shared" si="80"/>
        <v>29612.394140943266</v>
      </c>
      <c r="GQ38" s="41">
        <f t="shared" si="80"/>
        <v>30330.839448684339</v>
      </c>
      <c r="GR38" s="41">
        <f t="shared" si="80"/>
        <v>30899.296126279114</v>
      </c>
      <c r="GS38" s="41">
        <f t="shared" si="80"/>
        <v>31351.398327522242</v>
      </c>
      <c r="GT38" s="41">
        <f t="shared" si="80"/>
        <v>31712.518198007889</v>
      </c>
      <c r="GU38" s="41">
        <f t="shared" si="80"/>
        <v>32002.004715348194</v>
      </c>
      <c r="GV38" s="41">
        <f t="shared" si="80"/>
        <v>32234.760164835094</v>
      </c>
      <c r="GW38" s="41">
        <f t="shared" si="80"/>
        <v>32422.363319381213</v>
      </c>
    </row>
    <row r="39" spans="1:205" x14ac:dyDescent="0.25">
      <c r="A39" s="24">
        <v>35</v>
      </c>
      <c r="C39" s="3"/>
      <c r="D39" s="44" t="s">
        <v>10</v>
      </c>
      <c r="E39" s="44">
        <v>30</v>
      </c>
      <c r="F39" s="44">
        <v>2.3199999999999998E-2</v>
      </c>
      <c r="G39" s="44">
        <v>1.6</v>
      </c>
      <c r="H39" s="44"/>
      <c r="I39" s="44"/>
      <c r="J39" s="44">
        <v>0.9</v>
      </c>
      <c r="K39" s="44">
        <v>32</v>
      </c>
      <c r="L39" s="44">
        <f>IF('Graph-Settings'!$I$6='Graph-Settings'!$C$46, K39, 'Graph-Settings'!$I$6)</f>
        <v>32</v>
      </c>
      <c r="M39" s="44">
        <f t="shared" si="81"/>
        <v>1</v>
      </c>
      <c r="N39" s="44">
        <f t="shared" si="82"/>
        <v>0.81951542020983292</v>
      </c>
      <c r="O39" s="44">
        <f t="shared" si="82"/>
        <v>0.990836595243067</v>
      </c>
      <c r="P39" s="44">
        <f t="shared" si="82"/>
        <v>1.196131833542547</v>
      </c>
      <c r="Q39" s="44">
        <f t="shared" si="68"/>
        <v>1.4414612559189184</v>
      </c>
      <c r="R39" s="44">
        <f t="shared" si="68"/>
        <v>1.7337180477008267</v>
      </c>
      <c r="S39" s="44">
        <f t="shared" si="68"/>
        <v>2.0806500448733756</v>
      </c>
      <c r="T39" s="44">
        <f t="shared" si="68"/>
        <v>2.4908409809962864</v>
      </c>
      <c r="U39" s="44">
        <f t="shared" si="68"/>
        <v>2.9736336072404974</v>
      </c>
      <c r="V39" s="44">
        <f t="shared" si="68"/>
        <v>3.5389732217177761</v>
      </c>
      <c r="W39" s="44">
        <f t="shared" si="68"/>
        <v>4.1971470500241663</v>
      </c>
      <c r="X39" s="44">
        <f t="shared" si="68"/>
        <v>4.9583933306611545</v>
      </c>
      <c r="Y39" s="44">
        <f t="shared" si="68"/>
        <v>5.8323552116774504</v>
      </c>
      <c r="Z39" s="44">
        <f t="shared" si="68"/>
        <v>6.8273604258793981</v>
      </c>
      <c r="AA39" s="44">
        <f t="shared" si="68"/>
        <v>7.9495202932381268</v>
      </c>
      <c r="AB39" s="44">
        <f t="shared" si="68"/>
        <v>9.2016630761618767</v>
      </c>
      <c r="AC39" s="44">
        <f t="shared" si="68"/>
        <v>10.582148752665823</v>
      </c>
      <c r="AD39" s="44">
        <f t="shared" si="68"/>
        <v>12.083655085145026</v>
      </c>
      <c r="AE39" s="44">
        <f t="shared" si="68"/>
        <v>13.416022162298876</v>
      </c>
      <c r="AF39" s="44">
        <f t="shared" si="68"/>
        <v>14.450518843739559</v>
      </c>
      <c r="AG39" s="44">
        <f t="shared" si="68"/>
        <v>15.256962717109854</v>
      </c>
      <c r="AH39" s="44">
        <f t="shared" si="68"/>
        <v>15.889676044044554</v>
      </c>
      <c r="AI39" s="44">
        <f t="shared" si="68"/>
        <v>16.389062057165138</v>
      </c>
      <c r="AJ39" s="44">
        <f t="shared" si="68"/>
        <v>16.785308994514644</v>
      </c>
      <c r="AK39" s="44">
        <f t="shared" si="68"/>
        <v>17.101156882241256</v>
      </c>
      <c r="AL39" s="44">
        <f t="shared" si="68"/>
        <v>17.353894985862954</v>
      </c>
      <c r="AM39" s="44">
        <f t="shared" si="68"/>
        <v>17.556790809559423</v>
      </c>
      <c r="AN39" s="44">
        <f t="shared" si="68"/>
        <v>17.720114517191298</v>
      </c>
      <c r="AO39" s="44">
        <f t="shared" si="68"/>
        <v>17.851878789623839</v>
      </c>
      <c r="AP39" s="44">
        <f t="shared" si="68"/>
        <v>17.958378536557941</v>
      </c>
      <c r="AQ39" s="3"/>
      <c r="AR39" s="59">
        <f t="shared" si="86"/>
        <v>0.81951542020983292</v>
      </c>
      <c r="AS39" s="59">
        <f t="shared" si="86"/>
        <v>0.990836595243067</v>
      </c>
      <c r="AT39" s="59">
        <f t="shared" si="86"/>
        <v>1.196131833542547</v>
      </c>
      <c r="AU39" s="59">
        <f t="shared" si="86"/>
        <v>1.4414612559189184</v>
      </c>
      <c r="AV39" s="59">
        <f t="shared" si="86"/>
        <v>1.7337180477008267</v>
      </c>
      <c r="AW39" s="59">
        <f t="shared" si="86"/>
        <v>2.0806500448733756</v>
      </c>
      <c r="AX39" s="59">
        <f t="shared" si="86"/>
        <v>2.4908409809962864</v>
      </c>
      <c r="AY39" s="59">
        <f t="shared" si="86"/>
        <v>2.9736336072404974</v>
      </c>
      <c r="AZ39" s="59">
        <f t="shared" si="86"/>
        <v>3.5389732217177761</v>
      </c>
      <c r="BA39" s="59">
        <f t="shared" si="86"/>
        <v>4.1971470500241663</v>
      </c>
      <c r="BB39" s="59">
        <f t="shared" si="86"/>
        <v>4.9583933306611545</v>
      </c>
      <c r="BC39" s="59">
        <f t="shared" si="86"/>
        <v>5.8323552116774504</v>
      </c>
      <c r="BD39" s="59">
        <f t="shared" si="86"/>
        <v>6.8273604258793981</v>
      </c>
      <c r="BE39" s="59">
        <f t="shared" si="86"/>
        <v>7.9495202932381268</v>
      </c>
      <c r="BF39" s="59">
        <f t="shared" si="86"/>
        <v>9.2016630761618767</v>
      </c>
      <c r="BG39" s="59">
        <f t="shared" si="86"/>
        <v>10.582148752665823</v>
      </c>
      <c r="BH39" s="59">
        <f t="shared" si="87"/>
        <v>12.083655085145026</v>
      </c>
      <c r="BI39" s="59">
        <f t="shared" si="87"/>
        <v>13.416022162298876</v>
      </c>
      <c r="BJ39" s="59">
        <f t="shared" si="87"/>
        <v>14.450518843739559</v>
      </c>
      <c r="BK39" s="59">
        <f t="shared" si="87"/>
        <v>15.256962717109854</v>
      </c>
      <c r="BL39" s="59">
        <f t="shared" si="87"/>
        <v>15.889676044044554</v>
      </c>
      <c r="BM39" s="59">
        <f t="shared" si="87"/>
        <v>16.389062057165138</v>
      </c>
      <c r="BN39" s="59">
        <f t="shared" si="87"/>
        <v>16.785308994514644</v>
      </c>
      <c r="BO39" s="59">
        <f t="shared" si="87"/>
        <v>17.101156882241256</v>
      </c>
      <c r="BP39" s="59">
        <f t="shared" si="87"/>
        <v>17.353894985862954</v>
      </c>
      <c r="BQ39" s="59">
        <f t="shared" si="87"/>
        <v>17.556790809559423</v>
      </c>
      <c r="BR39" s="59">
        <f t="shared" si="87"/>
        <v>17.720114517191298</v>
      </c>
      <c r="BS39" s="59">
        <f t="shared" si="87"/>
        <v>17.851878789623839</v>
      </c>
      <c r="BT39" s="59">
        <f t="shared" si="87"/>
        <v>17.958378536557941</v>
      </c>
      <c r="BU39" s="3"/>
      <c r="BV39" s="3"/>
      <c r="BW39" s="59" t="s">
        <v>10</v>
      </c>
      <c r="BX39" s="44"/>
      <c r="BY39" s="44"/>
      <c r="BZ39" s="44"/>
      <c r="CA39" s="44">
        <f>1.5*(1-EXP(-0.0183*L39))</f>
        <v>0.66484245216886662</v>
      </c>
      <c r="CB39" s="44"/>
      <c r="CC39" s="44"/>
      <c r="CD39" s="44"/>
      <c r="CE39" s="44"/>
      <c r="CF39" s="44"/>
      <c r="CG39" s="44"/>
      <c r="CH39" s="3"/>
      <c r="CI39" s="59"/>
      <c r="CJ39" s="44"/>
      <c r="CK39" s="44"/>
      <c r="CL39" s="44"/>
      <c r="CM39" s="44"/>
      <c r="CN39" s="44"/>
      <c r="CO39" s="44"/>
      <c r="CP39" s="44"/>
      <c r="CQ39" s="44"/>
      <c r="CR39" s="44"/>
      <c r="CS39" s="44"/>
      <c r="CT39" s="44"/>
      <c r="CU39" s="44"/>
      <c r="CV39" s="44"/>
      <c r="CW39" s="44"/>
      <c r="CX39" s="44"/>
      <c r="CY39" s="44"/>
      <c r="CZ39" s="44"/>
      <c r="DA39" s="44"/>
      <c r="DB39" s="44"/>
      <c r="DC39" s="44"/>
      <c r="DD39" s="44"/>
      <c r="DE39" s="44"/>
      <c r="DF39" s="44"/>
      <c r="DG39" s="44"/>
      <c r="DH39" s="44"/>
      <c r="DI39" s="44"/>
      <c r="DJ39" s="44"/>
      <c r="DK39" s="44"/>
      <c r="DL39" s="44"/>
      <c r="DM39" s="44">
        <f t="shared" si="75"/>
        <v>0</v>
      </c>
      <c r="DN39" s="44">
        <f t="shared" si="75"/>
        <v>0</v>
      </c>
      <c r="DO39" s="44">
        <f t="shared" si="75"/>
        <v>0</v>
      </c>
      <c r="DP39" s="44">
        <f t="shared" si="75"/>
        <v>0</v>
      </c>
      <c r="DQ39" s="44">
        <f t="shared" si="75"/>
        <v>0</v>
      </c>
      <c r="DR39" s="44">
        <f t="shared" si="75"/>
        <v>0</v>
      </c>
      <c r="DS39" s="44">
        <f t="shared" si="75"/>
        <v>0</v>
      </c>
      <c r="DT39" s="44">
        <f t="shared" si="75"/>
        <v>0</v>
      </c>
      <c r="DU39" s="44">
        <f t="shared" si="75"/>
        <v>0</v>
      </c>
      <c r="DV39" s="44">
        <f t="shared" si="75"/>
        <v>0</v>
      </c>
      <c r="DW39" s="44">
        <f t="shared" si="75"/>
        <v>0</v>
      </c>
      <c r="DX39" s="44">
        <f t="shared" si="75"/>
        <v>0</v>
      </c>
      <c r="DY39" s="44">
        <f t="shared" si="75"/>
        <v>0</v>
      </c>
      <c r="DZ39" s="44">
        <f t="shared" si="75"/>
        <v>0</v>
      </c>
      <c r="EA39" s="44">
        <f t="shared" si="75"/>
        <v>0</v>
      </c>
      <c r="EB39" s="44">
        <f t="shared" si="75"/>
        <v>0</v>
      </c>
      <c r="EC39" s="44">
        <f t="shared" si="76"/>
        <v>0</v>
      </c>
      <c r="ED39" s="44">
        <f t="shared" si="76"/>
        <v>0</v>
      </c>
      <c r="EE39" s="44">
        <f t="shared" si="76"/>
        <v>0</v>
      </c>
      <c r="EF39" s="44">
        <f t="shared" si="76"/>
        <v>0</v>
      </c>
      <c r="EG39" s="44">
        <f t="shared" si="76"/>
        <v>0</v>
      </c>
      <c r="EH39" s="44">
        <f t="shared" si="76"/>
        <v>0</v>
      </c>
      <c r="EI39" s="44">
        <f t="shared" si="76"/>
        <v>0</v>
      </c>
      <c r="EJ39" s="44">
        <f t="shared" si="76"/>
        <v>0</v>
      </c>
      <c r="EK39" s="44">
        <f t="shared" si="76"/>
        <v>0</v>
      </c>
      <c r="EL39" s="44">
        <f t="shared" si="76"/>
        <v>0</v>
      </c>
      <c r="EM39" s="44">
        <f t="shared" si="76"/>
        <v>0</v>
      </c>
      <c r="EN39" s="44">
        <f t="shared" si="76"/>
        <v>0</v>
      </c>
      <c r="EO39" s="44">
        <f t="shared" si="76"/>
        <v>0</v>
      </c>
      <c r="EP39" s="44"/>
      <c r="EQ39" s="44">
        <f t="shared" si="77"/>
        <v>0.66484245216886662</v>
      </c>
      <c r="ER39" s="44">
        <f t="shared" si="77"/>
        <v>0.66484245216886662</v>
      </c>
      <c r="ES39" s="44">
        <f t="shared" si="77"/>
        <v>0.66484245216886662</v>
      </c>
      <c r="ET39" s="44">
        <f t="shared" si="77"/>
        <v>0.66484245216886662</v>
      </c>
      <c r="EU39" s="44">
        <f t="shared" si="77"/>
        <v>0.66484245216886662</v>
      </c>
      <c r="EV39" s="44">
        <f t="shared" si="77"/>
        <v>0.66484245216886662</v>
      </c>
      <c r="EW39" s="44">
        <f t="shared" si="77"/>
        <v>0.66484245216886662</v>
      </c>
      <c r="EX39" s="44">
        <f t="shared" si="77"/>
        <v>0.66484245216886662</v>
      </c>
      <c r="EY39" s="44">
        <f t="shared" si="77"/>
        <v>0.66484245216886662</v>
      </c>
      <c r="EZ39" s="44">
        <f t="shared" si="77"/>
        <v>0.66484245216886662</v>
      </c>
      <c r="FA39" s="44">
        <f t="shared" si="77"/>
        <v>0.66484245216886662</v>
      </c>
      <c r="FB39" s="44">
        <f t="shared" si="77"/>
        <v>0.66484245216886662</v>
      </c>
      <c r="FC39" s="44">
        <f t="shared" si="77"/>
        <v>0.66484245216886662</v>
      </c>
      <c r="FD39" s="44">
        <f t="shared" si="77"/>
        <v>0.66484245216886662</v>
      </c>
      <c r="FE39" s="44">
        <f t="shared" si="77"/>
        <v>0.66484245216886662</v>
      </c>
      <c r="FF39" s="44">
        <f t="shared" si="77"/>
        <v>0.66484245216886662</v>
      </c>
      <c r="FG39" s="44">
        <f t="shared" si="78"/>
        <v>0.66484245216886662</v>
      </c>
      <c r="FH39" s="44">
        <f t="shared" si="78"/>
        <v>0.66484245216886662</v>
      </c>
      <c r="FI39" s="44">
        <f t="shared" si="78"/>
        <v>0.66484245216886662</v>
      </c>
      <c r="FJ39" s="44">
        <f t="shared" si="78"/>
        <v>0.66484245216886662</v>
      </c>
      <c r="FK39" s="44">
        <f t="shared" si="78"/>
        <v>0.66484245216886662</v>
      </c>
      <c r="FL39" s="44">
        <f t="shared" si="78"/>
        <v>0.66484245216886662</v>
      </c>
      <c r="FM39" s="44">
        <f t="shared" si="78"/>
        <v>0.66484245216886662</v>
      </c>
      <c r="FN39" s="44">
        <f t="shared" si="78"/>
        <v>0.66484245216886662</v>
      </c>
      <c r="FO39" s="44">
        <f t="shared" si="78"/>
        <v>0.66484245216886662</v>
      </c>
      <c r="FP39" s="44">
        <f t="shared" si="78"/>
        <v>0.66484245216886662</v>
      </c>
      <c r="FQ39" s="44">
        <f t="shared" si="78"/>
        <v>0.66484245216886662</v>
      </c>
      <c r="FR39" s="44">
        <f t="shared" si="78"/>
        <v>0.66484245216886662</v>
      </c>
      <c r="FS39" s="44">
        <f t="shared" si="78"/>
        <v>0.66484245216886662</v>
      </c>
      <c r="FT39" s="44"/>
      <c r="FU39" s="44">
        <f t="shared" si="90"/>
        <v>163.45459246875134</v>
      </c>
      <c r="FV39" s="44">
        <f t="shared" si="79"/>
        <v>197.62506950401541</v>
      </c>
      <c r="FW39" s="44">
        <f t="shared" si="79"/>
        <v>238.57176639890085</v>
      </c>
      <c r="FX39" s="44">
        <f t="shared" si="79"/>
        <v>287.50339082746433</v>
      </c>
      <c r="FY39" s="44">
        <f t="shared" si="79"/>
        <v>345.7948074608513</v>
      </c>
      <c r="FZ39" s="44">
        <f t="shared" si="79"/>
        <v>414.99134338166317</v>
      </c>
      <c r="GA39" s="44">
        <f t="shared" si="79"/>
        <v>496.8050477304829</v>
      </c>
      <c r="GB39" s="44">
        <f t="shared" si="79"/>
        <v>593.09935778685735</v>
      </c>
      <c r="GC39" s="44">
        <f t="shared" si="79"/>
        <v>705.85789046604009</v>
      </c>
      <c r="GD39" s="44">
        <f t="shared" si="79"/>
        <v>837.13246105541737</v>
      </c>
      <c r="GE39" s="44">
        <f t="shared" si="79"/>
        <v>988.96511423235472</v>
      </c>
      <c r="GF39" s="44">
        <f t="shared" si="79"/>
        <v>1163.2792022554515</v>
      </c>
      <c r="GG39" s="44">
        <f t="shared" si="79"/>
        <v>1361.7357142147009</v>
      </c>
      <c r="GH39" s="44">
        <f t="shared" si="79"/>
        <v>1585.553569596781</v>
      </c>
      <c r="GI39" s="44">
        <f t="shared" si="79"/>
        <v>1835.2968730761536</v>
      </c>
      <c r="GJ39" s="44">
        <f t="shared" si="79"/>
        <v>2110.6385177814177</v>
      </c>
      <c r="GK39" s="44">
        <f t="shared" si="80"/>
        <v>2410.118063391184</v>
      </c>
      <c r="GL39" s="44">
        <f t="shared" si="80"/>
        <v>2675.8623218203934</v>
      </c>
      <c r="GM39" s="44">
        <f t="shared" si="80"/>
        <v>2882.1955149552668</v>
      </c>
      <c r="GN39" s="44">
        <f t="shared" si="80"/>
        <v>3043.0429516476866</v>
      </c>
      <c r="GO39" s="44">
        <f t="shared" si="80"/>
        <v>3169.2393555874432</v>
      </c>
      <c r="GP39" s="44">
        <f t="shared" si="80"/>
        <v>3268.8432620500198</v>
      </c>
      <c r="GQ39" s="44">
        <f t="shared" si="80"/>
        <v>3347.8757976975744</v>
      </c>
      <c r="GR39" s="44">
        <f t="shared" si="80"/>
        <v>3410.8725229541296</v>
      </c>
      <c r="GS39" s="44">
        <f t="shared" si="80"/>
        <v>3461.2818291246376</v>
      </c>
      <c r="GT39" s="44">
        <f t="shared" si="80"/>
        <v>3501.7499562129924</v>
      </c>
      <c r="GU39" s="44">
        <f t="shared" si="80"/>
        <v>3534.3253164967782</v>
      </c>
      <c r="GV39" s="44">
        <f t="shared" si="80"/>
        <v>3560.6060610944673</v>
      </c>
      <c r="GW39" s="44">
        <f t="shared" si="80"/>
        <v>3581.8477269665768</v>
      </c>
    </row>
    <row r="40" spans="1:205" x14ac:dyDescent="0.25">
      <c r="A40" s="24">
        <v>36</v>
      </c>
      <c r="C40" s="3"/>
      <c r="D40" s="44" t="s">
        <v>11</v>
      </c>
      <c r="E40" s="44">
        <v>30</v>
      </c>
      <c r="F40" s="44">
        <v>2.3199999999999998E-2</v>
      </c>
      <c r="G40" s="44">
        <v>1.6</v>
      </c>
      <c r="H40" s="44"/>
      <c r="I40" s="44"/>
      <c r="J40" s="44">
        <v>0.9</v>
      </c>
      <c r="K40" s="44">
        <v>32</v>
      </c>
      <c r="L40" s="44">
        <f>IF('Graph-Settings'!$I$6='Graph-Settings'!$C$46, K40, 'Graph-Settings'!$I$6)</f>
        <v>32</v>
      </c>
      <c r="M40" s="44">
        <f t="shared" si="81"/>
        <v>1</v>
      </c>
      <c r="N40" s="44">
        <f>IF('Graph-Settings'!$I$6&gt;69, 0.2*(N39), 0)</f>
        <v>0.1639030840419666</v>
      </c>
      <c r="O40" s="44">
        <f>IF('Graph-Settings'!$I$6&gt;69, 0.2*(O39), 0)</f>
        <v>0.1981673190486134</v>
      </c>
      <c r="P40" s="44">
        <f>IF('Graph-Settings'!$I$6&gt;69, 0.2*(P39), 0)</f>
        <v>0.23922636670850941</v>
      </c>
      <c r="Q40" s="44">
        <f>IF('Graph-Settings'!$I$6&gt;69, 0.2*(Q39), 0)</f>
        <v>0.28829225118378371</v>
      </c>
      <c r="R40" s="44">
        <f>IF('Graph-Settings'!$I$6&gt;69, 0.2*(R39), 0)</f>
        <v>0.34674360954016537</v>
      </c>
      <c r="S40" s="44">
        <f>IF('Graph-Settings'!$I$6&gt;69, 0.2*(S39), 0)</f>
        <v>0.41613000897467511</v>
      </c>
      <c r="T40" s="44">
        <f>IF('Graph-Settings'!$I$6&gt;69, 0.2*(T39), 0)</f>
        <v>0.49816819619925728</v>
      </c>
      <c r="U40" s="44">
        <f>IF('Graph-Settings'!$I$6&gt;69, 0.2*(U39), 0)</f>
        <v>0.59472672144809946</v>
      </c>
      <c r="V40" s="44">
        <f>IF('Graph-Settings'!$I$6&gt;69, 0.2*(V39), 0)</f>
        <v>0.70779464434355521</v>
      </c>
      <c r="W40" s="44">
        <f>IF('Graph-Settings'!$I$6&gt;69, 0.2*(W39), 0)</f>
        <v>0.83942941000483329</v>
      </c>
      <c r="X40" s="44">
        <f>IF('Graph-Settings'!$I$6&gt;69, 0.2*(X39), 0)</f>
        <v>0.99167866613223099</v>
      </c>
      <c r="Y40" s="44">
        <f>IF('Graph-Settings'!$I$6&gt;69, 0.2*(Y39), 0)</f>
        <v>1.16647104233549</v>
      </c>
      <c r="Z40" s="44">
        <f>IF('Graph-Settings'!$I$6&gt;69, 0.2*(Z39), 0)</f>
        <v>1.3654720851758797</v>
      </c>
      <c r="AA40" s="44">
        <f>IF('Graph-Settings'!$I$6&gt;69, 0.2*(AA39), 0)</f>
        <v>1.5899040586476254</v>
      </c>
      <c r="AB40" s="44">
        <f>IF('Graph-Settings'!$I$6&gt;69, 0.2*(AB39), 0)</f>
        <v>1.8403326152323753</v>
      </c>
      <c r="AC40" s="44">
        <f>IF('Graph-Settings'!$I$6&gt;69, 0.2*(AC39), 0)</f>
        <v>2.1164297505331646</v>
      </c>
      <c r="AD40" s="44">
        <f>IF('Graph-Settings'!$I$6&gt;69, 0.2*(AD39), 0)</f>
        <v>2.4167310170290053</v>
      </c>
      <c r="AE40" s="44">
        <f>IF('Graph-Settings'!$I$6&gt;69, 0.2*(AE39), 0)</f>
        <v>2.6832044324597755</v>
      </c>
      <c r="AF40" s="44">
        <f>IF('Graph-Settings'!$I$6&gt;69, 0.2*(AF39), 0)</f>
        <v>2.8901037687479119</v>
      </c>
      <c r="AG40" s="44">
        <f>IF('Graph-Settings'!$I$6&gt;69, 0.2*(AG39), 0)</f>
        <v>3.0513925434219709</v>
      </c>
      <c r="AH40" s="44">
        <f>IF('Graph-Settings'!$I$6&gt;69, 0.2*(AH39), 0)</f>
        <v>3.1779352088089112</v>
      </c>
      <c r="AI40" s="44">
        <f>IF('Graph-Settings'!$I$6&gt;69, 0.2*(AI39), 0)</f>
        <v>3.2778124114330276</v>
      </c>
      <c r="AJ40" s="44">
        <f>IF('Graph-Settings'!$I$6&gt;69, 0.2*(AJ39), 0)</f>
        <v>3.357061798902929</v>
      </c>
      <c r="AK40" s="44">
        <f>IF('Graph-Settings'!$I$6&gt;69, 0.2*(AK39), 0)</f>
        <v>3.4202313764482515</v>
      </c>
      <c r="AL40" s="44">
        <f>IF('Graph-Settings'!$I$6&gt;69, 0.2*(AL39), 0)</f>
        <v>3.4707789971725909</v>
      </c>
      <c r="AM40" s="44">
        <f>IF('Graph-Settings'!$I$6&gt;69, 0.2*(AM39), 0)</f>
        <v>3.5113581619118848</v>
      </c>
      <c r="AN40" s="44">
        <f>IF('Graph-Settings'!$I$6&gt;69, 0.2*(AN39), 0)</f>
        <v>3.5440229034382598</v>
      </c>
      <c r="AO40" s="44">
        <f>IF('Graph-Settings'!$I$6&gt;69, 0.2*(AO39), 0)</f>
        <v>3.5703757579247681</v>
      </c>
      <c r="AP40" s="44">
        <f>IF('Graph-Settings'!$I$6&gt;69, 0.2*(AP39), 0)</f>
        <v>3.5916757073115884</v>
      </c>
      <c r="AQ40" s="3"/>
      <c r="AR40" s="59">
        <f t="shared" si="86"/>
        <v>0.1639030840419666</v>
      </c>
      <c r="AS40" s="59">
        <f t="shared" si="86"/>
        <v>0.1981673190486134</v>
      </c>
      <c r="AT40" s="59">
        <f t="shared" si="86"/>
        <v>0.23922636670850941</v>
      </c>
      <c r="AU40" s="59">
        <f t="shared" si="86"/>
        <v>0.28829225118378371</v>
      </c>
      <c r="AV40" s="59">
        <f t="shared" si="86"/>
        <v>0.34674360954016537</v>
      </c>
      <c r="AW40" s="59">
        <f t="shared" si="86"/>
        <v>0.41613000897467511</v>
      </c>
      <c r="AX40" s="59">
        <f t="shared" si="86"/>
        <v>0.49816819619925728</v>
      </c>
      <c r="AY40" s="59">
        <f t="shared" si="86"/>
        <v>0.59472672144809946</v>
      </c>
      <c r="AZ40" s="59">
        <f t="shared" si="86"/>
        <v>0.70779464434355521</v>
      </c>
      <c r="BA40" s="59">
        <f t="shared" si="86"/>
        <v>0.83942941000483329</v>
      </c>
      <c r="BB40" s="59">
        <f t="shared" si="86"/>
        <v>0.99167866613223099</v>
      </c>
      <c r="BC40" s="59">
        <f t="shared" si="86"/>
        <v>1.16647104233549</v>
      </c>
      <c r="BD40" s="59">
        <f t="shared" si="86"/>
        <v>1.3654720851758797</v>
      </c>
      <c r="BE40" s="59">
        <f t="shared" si="86"/>
        <v>1.5899040586476254</v>
      </c>
      <c r="BF40" s="59">
        <f t="shared" si="86"/>
        <v>1.8403326152323753</v>
      </c>
      <c r="BG40" s="59">
        <f t="shared" si="86"/>
        <v>2.1164297505331646</v>
      </c>
      <c r="BH40" s="59">
        <f t="shared" si="87"/>
        <v>2.4167310170290053</v>
      </c>
      <c r="BI40" s="59">
        <f t="shared" si="87"/>
        <v>2.6832044324597755</v>
      </c>
      <c r="BJ40" s="59">
        <f t="shared" si="87"/>
        <v>2.8901037687479119</v>
      </c>
      <c r="BK40" s="59">
        <f t="shared" si="87"/>
        <v>3.0513925434219709</v>
      </c>
      <c r="BL40" s="59">
        <f t="shared" si="87"/>
        <v>3.1779352088089112</v>
      </c>
      <c r="BM40" s="59">
        <f t="shared" si="87"/>
        <v>3.2778124114330276</v>
      </c>
      <c r="BN40" s="59">
        <f t="shared" si="87"/>
        <v>3.357061798902929</v>
      </c>
      <c r="BO40" s="59">
        <f t="shared" si="87"/>
        <v>3.4202313764482515</v>
      </c>
      <c r="BP40" s="59">
        <f t="shared" si="87"/>
        <v>3.4707789971725909</v>
      </c>
      <c r="BQ40" s="59">
        <f t="shared" si="87"/>
        <v>3.5113581619118848</v>
      </c>
      <c r="BR40" s="59">
        <f t="shared" si="87"/>
        <v>3.5440229034382598</v>
      </c>
      <c r="BS40" s="59">
        <f t="shared" si="87"/>
        <v>3.5703757579247681</v>
      </c>
      <c r="BT40" s="59">
        <f t="shared" si="87"/>
        <v>3.5916757073115884</v>
      </c>
      <c r="BU40" s="3"/>
      <c r="BV40" s="3"/>
      <c r="BW40" s="59" t="s">
        <v>11</v>
      </c>
      <c r="BX40" s="44"/>
      <c r="BY40" s="44"/>
      <c r="BZ40" s="44"/>
      <c r="CA40" s="44">
        <f>1.5*(1-EXP(-0.0183*L40))</f>
        <v>0.66484245216886662</v>
      </c>
      <c r="CB40" s="44"/>
      <c r="CC40" s="44"/>
      <c r="CD40" s="44"/>
      <c r="CE40" s="44"/>
      <c r="CF40" s="44"/>
      <c r="CG40" s="44"/>
      <c r="CH40" s="3"/>
      <c r="CI40" s="59"/>
      <c r="CJ40" s="44"/>
      <c r="CK40" s="44"/>
      <c r="CL40" s="44"/>
      <c r="CM40" s="44"/>
      <c r="CN40" s="44"/>
      <c r="CO40" s="44"/>
      <c r="CP40" s="44"/>
      <c r="CQ40" s="44"/>
      <c r="CR40" s="44"/>
      <c r="CS40" s="44"/>
      <c r="CT40" s="44"/>
      <c r="CU40" s="44"/>
      <c r="CV40" s="44"/>
      <c r="CW40" s="44"/>
      <c r="CX40" s="44"/>
      <c r="CY40" s="44"/>
      <c r="CZ40" s="44"/>
      <c r="DA40" s="44"/>
      <c r="DB40" s="44"/>
      <c r="DC40" s="44"/>
      <c r="DD40" s="44"/>
      <c r="DE40" s="44"/>
      <c r="DF40" s="44"/>
      <c r="DG40" s="44"/>
      <c r="DH40" s="44"/>
      <c r="DI40" s="44"/>
      <c r="DJ40" s="44"/>
      <c r="DK40" s="44"/>
      <c r="DL40" s="44"/>
      <c r="DM40" s="44">
        <f t="shared" si="75"/>
        <v>0</v>
      </c>
      <c r="DN40" s="44">
        <f t="shared" si="75"/>
        <v>0</v>
      </c>
      <c r="DO40" s="44">
        <f t="shared" si="75"/>
        <v>0</v>
      </c>
      <c r="DP40" s="44">
        <f t="shared" si="75"/>
        <v>0</v>
      </c>
      <c r="DQ40" s="44">
        <f t="shared" si="75"/>
        <v>0</v>
      </c>
      <c r="DR40" s="44">
        <f t="shared" si="75"/>
        <v>0</v>
      </c>
      <c r="DS40" s="44">
        <f t="shared" si="75"/>
        <v>0</v>
      </c>
      <c r="DT40" s="44">
        <f t="shared" si="75"/>
        <v>0</v>
      </c>
      <c r="DU40" s="44">
        <f t="shared" si="75"/>
        <v>0</v>
      </c>
      <c r="DV40" s="44">
        <f t="shared" si="75"/>
        <v>0</v>
      </c>
      <c r="DW40" s="44">
        <f t="shared" si="75"/>
        <v>0</v>
      </c>
      <c r="DX40" s="44">
        <f t="shared" si="75"/>
        <v>0</v>
      </c>
      <c r="DY40" s="44">
        <f t="shared" si="75"/>
        <v>0</v>
      </c>
      <c r="DZ40" s="44">
        <f t="shared" si="75"/>
        <v>0</v>
      </c>
      <c r="EA40" s="44">
        <f t="shared" si="75"/>
        <v>0</v>
      </c>
      <c r="EB40" s="44">
        <f t="shared" si="75"/>
        <v>0</v>
      </c>
      <c r="EC40" s="44">
        <f t="shared" si="76"/>
        <v>0</v>
      </c>
      <c r="ED40" s="44">
        <f t="shared" si="76"/>
        <v>0</v>
      </c>
      <c r="EE40" s="44">
        <f t="shared" si="76"/>
        <v>0</v>
      </c>
      <c r="EF40" s="44">
        <f t="shared" si="76"/>
        <v>0</v>
      </c>
      <c r="EG40" s="44">
        <f t="shared" si="76"/>
        <v>0</v>
      </c>
      <c r="EH40" s="44">
        <f t="shared" si="76"/>
        <v>0</v>
      </c>
      <c r="EI40" s="44">
        <f t="shared" si="76"/>
        <v>0</v>
      </c>
      <c r="EJ40" s="44">
        <f t="shared" si="76"/>
        <v>0</v>
      </c>
      <c r="EK40" s="44">
        <f t="shared" si="76"/>
        <v>0</v>
      </c>
      <c r="EL40" s="44">
        <f t="shared" si="76"/>
        <v>0</v>
      </c>
      <c r="EM40" s="44">
        <f t="shared" si="76"/>
        <v>0</v>
      </c>
      <c r="EN40" s="44">
        <f t="shared" si="76"/>
        <v>0</v>
      </c>
      <c r="EO40" s="44">
        <f t="shared" si="76"/>
        <v>0</v>
      </c>
      <c r="EP40" s="44"/>
      <c r="EQ40" s="44">
        <f t="shared" si="77"/>
        <v>0.66484245216886662</v>
      </c>
      <c r="ER40" s="44">
        <f t="shared" si="77"/>
        <v>0.66484245216886662</v>
      </c>
      <c r="ES40" s="44">
        <f t="shared" si="77"/>
        <v>0.66484245216886662</v>
      </c>
      <c r="ET40" s="44">
        <f t="shared" si="77"/>
        <v>0.66484245216886662</v>
      </c>
      <c r="EU40" s="44">
        <f t="shared" si="77"/>
        <v>0.66484245216886662</v>
      </c>
      <c r="EV40" s="44">
        <f t="shared" si="77"/>
        <v>0.66484245216886662</v>
      </c>
      <c r="EW40" s="44">
        <f t="shared" si="77"/>
        <v>0.66484245216886662</v>
      </c>
      <c r="EX40" s="44">
        <f t="shared" si="77"/>
        <v>0.66484245216886662</v>
      </c>
      <c r="EY40" s="44">
        <f t="shared" si="77"/>
        <v>0.66484245216886662</v>
      </c>
      <c r="EZ40" s="44">
        <f t="shared" si="77"/>
        <v>0.66484245216886662</v>
      </c>
      <c r="FA40" s="44">
        <f t="shared" si="77"/>
        <v>0.66484245216886662</v>
      </c>
      <c r="FB40" s="44">
        <f t="shared" si="77"/>
        <v>0.66484245216886662</v>
      </c>
      <c r="FC40" s="44">
        <f t="shared" si="77"/>
        <v>0.66484245216886662</v>
      </c>
      <c r="FD40" s="44">
        <f t="shared" si="77"/>
        <v>0.66484245216886662</v>
      </c>
      <c r="FE40" s="44">
        <f t="shared" si="77"/>
        <v>0.66484245216886662</v>
      </c>
      <c r="FF40" s="44">
        <f t="shared" si="77"/>
        <v>0.66484245216886662</v>
      </c>
      <c r="FG40" s="44">
        <f t="shared" si="78"/>
        <v>0.66484245216886662</v>
      </c>
      <c r="FH40" s="44">
        <f t="shared" si="78"/>
        <v>0.66484245216886662</v>
      </c>
      <c r="FI40" s="44">
        <f t="shared" si="78"/>
        <v>0.66484245216886662</v>
      </c>
      <c r="FJ40" s="44">
        <f t="shared" si="78"/>
        <v>0.66484245216886662</v>
      </c>
      <c r="FK40" s="44">
        <f t="shared" si="78"/>
        <v>0.66484245216886662</v>
      </c>
      <c r="FL40" s="44">
        <f t="shared" si="78"/>
        <v>0.66484245216886662</v>
      </c>
      <c r="FM40" s="44">
        <f t="shared" si="78"/>
        <v>0.66484245216886662</v>
      </c>
      <c r="FN40" s="44">
        <f t="shared" si="78"/>
        <v>0.66484245216886662</v>
      </c>
      <c r="FO40" s="44">
        <f t="shared" si="78"/>
        <v>0.66484245216886662</v>
      </c>
      <c r="FP40" s="44">
        <f t="shared" si="78"/>
        <v>0.66484245216886662</v>
      </c>
      <c r="FQ40" s="44">
        <f t="shared" si="78"/>
        <v>0.66484245216886662</v>
      </c>
      <c r="FR40" s="44">
        <f t="shared" si="78"/>
        <v>0.66484245216886662</v>
      </c>
      <c r="FS40" s="44">
        <f t="shared" si="78"/>
        <v>0.66484245216886662</v>
      </c>
      <c r="FT40" s="44"/>
      <c r="FU40" s="44">
        <f t="shared" si="90"/>
        <v>32.690918493750267</v>
      </c>
      <c r="FV40" s="44">
        <f t="shared" si="79"/>
        <v>39.525013900803081</v>
      </c>
      <c r="FW40" s="44">
        <f t="shared" si="79"/>
        <v>47.71435327978017</v>
      </c>
      <c r="FX40" s="44">
        <f t="shared" si="79"/>
        <v>57.500678165492879</v>
      </c>
      <c r="FY40" s="44">
        <f t="shared" si="79"/>
        <v>69.158961492170263</v>
      </c>
      <c r="FZ40" s="44">
        <f t="shared" si="79"/>
        <v>82.998268676332643</v>
      </c>
      <c r="GA40" s="44">
        <f t="shared" si="79"/>
        <v>99.361009546096582</v>
      </c>
      <c r="GB40" s="44">
        <f t="shared" si="79"/>
        <v>118.61987155737147</v>
      </c>
      <c r="GC40" s="44">
        <f t="shared" si="79"/>
        <v>141.17157809320801</v>
      </c>
      <c r="GD40" s="44">
        <f t="shared" si="79"/>
        <v>167.42649221108348</v>
      </c>
      <c r="GE40" s="44">
        <f t="shared" si="79"/>
        <v>197.79302284647096</v>
      </c>
      <c r="GF40" s="44">
        <f t="shared" si="79"/>
        <v>232.65584045109028</v>
      </c>
      <c r="GG40" s="44">
        <f t="shared" si="79"/>
        <v>272.34714284294017</v>
      </c>
      <c r="GH40" s="44">
        <f t="shared" si="79"/>
        <v>317.11071391935621</v>
      </c>
      <c r="GI40" s="44">
        <f t="shared" si="79"/>
        <v>367.05937461523069</v>
      </c>
      <c r="GJ40" s="44">
        <f t="shared" si="79"/>
        <v>422.12770355628351</v>
      </c>
      <c r="GK40" s="44">
        <f t="shared" si="80"/>
        <v>482.02361267823682</v>
      </c>
      <c r="GL40" s="44">
        <f t="shared" si="80"/>
        <v>535.17246436407868</v>
      </c>
      <c r="GM40" s="44">
        <f t="shared" si="80"/>
        <v>576.43910299105335</v>
      </c>
      <c r="GN40" s="44">
        <f t="shared" si="80"/>
        <v>608.60859032953738</v>
      </c>
      <c r="GO40" s="44">
        <f t="shared" si="80"/>
        <v>633.84787111748869</v>
      </c>
      <c r="GP40" s="44">
        <f t="shared" si="80"/>
        <v>653.76865241000394</v>
      </c>
      <c r="GQ40" s="44">
        <f t="shared" si="80"/>
        <v>669.57515953951497</v>
      </c>
      <c r="GR40" s="44">
        <f t="shared" si="80"/>
        <v>682.17450459082602</v>
      </c>
      <c r="GS40" s="44">
        <f t="shared" si="80"/>
        <v>692.25636582492746</v>
      </c>
      <c r="GT40" s="44">
        <f t="shared" si="80"/>
        <v>700.34999124259843</v>
      </c>
      <c r="GU40" s="44">
        <f t="shared" si="80"/>
        <v>706.86506329935571</v>
      </c>
      <c r="GV40" s="44">
        <f t="shared" si="80"/>
        <v>712.12121221889356</v>
      </c>
      <c r="GW40" s="44">
        <f t="shared" si="80"/>
        <v>716.36954539331543</v>
      </c>
    </row>
    <row r="41" spans="1:205" x14ac:dyDescent="0.25">
      <c r="A41" s="24">
        <v>37</v>
      </c>
      <c r="C41" s="3"/>
      <c r="D41" s="45" t="s">
        <v>12</v>
      </c>
      <c r="E41" s="45">
        <v>75</v>
      </c>
      <c r="F41" s="45">
        <v>2.9700000000000001E-2</v>
      </c>
      <c r="G41" s="45">
        <v>1.3</v>
      </c>
      <c r="H41" s="45"/>
      <c r="I41" s="45"/>
      <c r="J41" s="45">
        <v>0.75</v>
      </c>
      <c r="K41" s="45">
        <v>38</v>
      </c>
      <c r="L41" s="45">
        <f>IF('Graph-Settings'!$I$6='Graph-Settings'!$C$46, K41, 'Graph-Settings'!$I$6)</f>
        <v>38</v>
      </c>
      <c r="M41" s="45">
        <f t="shared" si="81"/>
        <v>1</v>
      </c>
      <c r="N41" s="45">
        <f t="shared" si="82"/>
        <v>5.4386765655764648</v>
      </c>
      <c r="O41" s="45">
        <f t="shared" si="82"/>
        <v>6.3292266336733638</v>
      </c>
      <c r="P41" s="45">
        <f t="shared" si="82"/>
        <v>7.3539712247013016</v>
      </c>
      <c r="Q41" s="45">
        <f t="shared" si="68"/>
        <v>8.5294477459242621</v>
      </c>
      <c r="R41" s="45">
        <f t="shared" si="68"/>
        <v>9.8730556246617951</v>
      </c>
      <c r="S41" s="45">
        <f t="shared" si="68"/>
        <v>11.40268712329183</v>
      </c>
      <c r="T41" s="45">
        <f t="shared" si="68"/>
        <v>13.136193212834744</v>
      </c>
      <c r="U41" s="45">
        <f t="shared" si="68"/>
        <v>15.090651932974106</v>
      </c>
      <c r="V41" s="45">
        <f t="shared" si="68"/>
        <v>17.281409806790741</v>
      </c>
      <c r="W41" s="45">
        <f t="shared" si="68"/>
        <v>19.72087570293052</v>
      </c>
      <c r="X41" s="45">
        <f t="shared" si="68"/>
        <v>22.417063401981896</v>
      </c>
      <c r="Y41" s="45">
        <f t="shared" si="68"/>
        <v>25.371906517434475</v>
      </c>
      <c r="Z41" s="45">
        <f t="shared" si="68"/>
        <v>28.579409460859399</v>
      </c>
      <c r="AA41" s="45">
        <f t="shared" si="68"/>
        <v>32.023751698246159</v>
      </c>
      <c r="AB41" s="45">
        <f t="shared" si="68"/>
        <v>35.677527956620771</v>
      </c>
      <c r="AC41" s="45">
        <f t="shared" si="68"/>
        <v>39.500378446792723</v>
      </c>
      <c r="AD41" s="45">
        <f t="shared" si="68"/>
        <v>43.438328755010339</v>
      </c>
      <c r="AE41" s="45">
        <f t="shared" si="68"/>
        <v>46.756413622745782</v>
      </c>
      <c r="AF41" s="45">
        <f t="shared" si="68"/>
        <v>49.225213379990016</v>
      </c>
      <c r="AG41" s="45">
        <f t="shared" si="68"/>
        <v>51.08713246412465</v>
      </c>
      <c r="AH41" s="45">
        <f t="shared" si="68"/>
        <v>52.510449714105619</v>
      </c>
      <c r="AI41" s="45">
        <f t="shared" si="68"/>
        <v>53.610917275112214</v>
      </c>
      <c r="AJ41" s="45">
        <f t="shared" si="68"/>
        <v>54.469853434995422</v>
      </c>
      <c r="AK41" s="45">
        <f t="shared" si="68"/>
        <v>55.145536287307934</v>
      </c>
      <c r="AL41" s="45">
        <f t="shared" si="68"/>
        <v>55.680500380654976</v>
      </c>
      <c r="AM41" s="45">
        <f t="shared" si="68"/>
        <v>56.10630121263884</v>
      </c>
      <c r="AN41" s="45">
        <f t="shared" si="68"/>
        <v>56.446689338424392</v>
      </c>
      <c r="AO41" s="45">
        <f t="shared" si="68"/>
        <v>56.719767266692415</v>
      </c>
      <c r="AP41" s="45">
        <f t="shared" si="68"/>
        <v>56.93948342079576</v>
      </c>
      <c r="AQ41" s="3"/>
      <c r="AR41" s="60">
        <f t="shared" si="86"/>
        <v>5.4386765655764648</v>
      </c>
      <c r="AS41" s="60">
        <f t="shared" si="86"/>
        <v>6.3292266336733638</v>
      </c>
      <c r="AT41" s="60">
        <f t="shared" si="86"/>
        <v>7.3539712247013016</v>
      </c>
      <c r="AU41" s="60">
        <f t="shared" si="86"/>
        <v>8.5294477459242621</v>
      </c>
      <c r="AV41" s="60">
        <f t="shared" si="86"/>
        <v>9.8730556246617951</v>
      </c>
      <c r="AW41" s="60">
        <f t="shared" si="86"/>
        <v>11.40268712329183</v>
      </c>
      <c r="AX41" s="60">
        <f t="shared" si="86"/>
        <v>13.136193212834744</v>
      </c>
      <c r="AY41" s="60">
        <f t="shared" si="86"/>
        <v>15.090651932974106</v>
      </c>
      <c r="AZ41" s="60">
        <f t="shared" si="86"/>
        <v>17.281409806790741</v>
      </c>
      <c r="BA41" s="60">
        <f t="shared" si="86"/>
        <v>19.72087570293052</v>
      </c>
      <c r="BB41" s="60">
        <f t="shared" si="86"/>
        <v>22.417063401981896</v>
      </c>
      <c r="BC41" s="60">
        <f t="shared" si="86"/>
        <v>25.371906517434475</v>
      </c>
      <c r="BD41" s="60">
        <f t="shared" si="86"/>
        <v>28.579409460859399</v>
      </c>
      <c r="BE41" s="60">
        <f t="shared" si="86"/>
        <v>32.023751698246159</v>
      </c>
      <c r="BF41" s="60">
        <f t="shared" si="86"/>
        <v>35.677527956620771</v>
      </c>
      <c r="BG41" s="60">
        <f t="shared" si="86"/>
        <v>39.500378446792723</v>
      </c>
      <c r="BH41" s="60">
        <f t="shared" si="87"/>
        <v>43.438328755010339</v>
      </c>
      <c r="BI41" s="60">
        <f t="shared" si="87"/>
        <v>46.756413622745782</v>
      </c>
      <c r="BJ41" s="60">
        <f t="shared" si="87"/>
        <v>49.225213379990016</v>
      </c>
      <c r="BK41" s="60">
        <f t="shared" si="87"/>
        <v>51.08713246412465</v>
      </c>
      <c r="BL41" s="60">
        <f t="shared" si="87"/>
        <v>52.510449714105619</v>
      </c>
      <c r="BM41" s="60">
        <f t="shared" si="87"/>
        <v>53.610917275112214</v>
      </c>
      <c r="BN41" s="60">
        <f t="shared" si="87"/>
        <v>54.469853434995422</v>
      </c>
      <c r="BO41" s="60">
        <f t="shared" si="87"/>
        <v>55.145536287307934</v>
      </c>
      <c r="BP41" s="60">
        <f t="shared" si="87"/>
        <v>55.680500380654976</v>
      </c>
      <c r="BQ41" s="60">
        <f t="shared" si="87"/>
        <v>56.10630121263884</v>
      </c>
      <c r="BR41" s="60">
        <f t="shared" si="87"/>
        <v>56.446689338424392</v>
      </c>
      <c r="BS41" s="60">
        <f t="shared" si="87"/>
        <v>56.719767266692415</v>
      </c>
      <c r="BT41" s="60">
        <f t="shared" si="87"/>
        <v>56.93948342079576</v>
      </c>
      <c r="BU41" s="3"/>
      <c r="BV41" s="3"/>
      <c r="BW41" s="60" t="s">
        <v>12</v>
      </c>
      <c r="BX41" s="45"/>
      <c r="BY41" s="45">
        <f>4*(1-EXP(-0.025*L41))</f>
        <v>2.4530359061819951</v>
      </c>
      <c r="BZ41" s="45">
        <f>4*(1-EXP(-0.034*L41))</f>
        <v>2.9011168332068209</v>
      </c>
      <c r="CA41" s="45">
        <f>BY41+BZ41</f>
        <v>5.354152739388816</v>
      </c>
      <c r="CB41" s="45"/>
      <c r="CC41" s="45"/>
      <c r="CD41" s="45"/>
      <c r="CE41" s="45"/>
      <c r="CF41" s="45"/>
      <c r="CG41" s="45"/>
      <c r="CH41" s="3"/>
      <c r="CI41" s="60"/>
      <c r="CJ41" s="45"/>
      <c r="CK41" s="45"/>
      <c r="CL41" s="45"/>
      <c r="CM41" s="45"/>
      <c r="CN41" s="45"/>
      <c r="CO41" s="45"/>
      <c r="CP41" s="45"/>
      <c r="CQ41" s="45"/>
      <c r="CR41" s="45"/>
      <c r="CS41" s="45"/>
      <c r="CT41" s="45"/>
      <c r="CU41" s="45"/>
      <c r="CV41" s="45"/>
      <c r="CW41" s="45"/>
      <c r="CX41" s="45"/>
      <c r="CY41" s="45"/>
      <c r="CZ41" s="45"/>
      <c r="DA41" s="45"/>
      <c r="DB41" s="45"/>
      <c r="DC41" s="45"/>
      <c r="DD41" s="45"/>
      <c r="DE41" s="45"/>
      <c r="DF41" s="45"/>
      <c r="DG41" s="45"/>
      <c r="DH41" s="45"/>
      <c r="DI41" s="45"/>
      <c r="DJ41" s="45"/>
      <c r="DK41" s="45"/>
      <c r="DL41" s="45"/>
      <c r="DM41" s="45">
        <f t="shared" si="75"/>
        <v>0</v>
      </c>
      <c r="DN41" s="45">
        <f t="shared" si="75"/>
        <v>0</v>
      </c>
      <c r="DO41" s="45">
        <f t="shared" si="75"/>
        <v>0</v>
      </c>
      <c r="DP41" s="45">
        <f t="shared" si="75"/>
        <v>0</v>
      </c>
      <c r="DQ41" s="45">
        <f t="shared" si="75"/>
        <v>0</v>
      </c>
      <c r="DR41" s="45">
        <f t="shared" si="75"/>
        <v>0</v>
      </c>
      <c r="DS41" s="45">
        <f t="shared" si="75"/>
        <v>0</v>
      </c>
      <c r="DT41" s="45">
        <f t="shared" si="75"/>
        <v>0</v>
      </c>
      <c r="DU41" s="45">
        <f t="shared" si="75"/>
        <v>0</v>
      </c>
      <c r="DV41" s="45">
        <f t="shared" si="75"/>
        <v>0</v>
      </c>
      <c r="DW41" s="45">
        <f t="shared" si="75"/>
        <v>0</v>
      </c>
      <c r="DX41" s="45">
        <f t="shared" si="75"/>
        <v>0</v>
      </c>
      <c r="DY41" s="45">
        <f t="shared" si="75"/>
        <v>0</v>
      </c>
      <c r="DZ41" s="45">
        <f t="shared" si="75"/>
        <v>0</v>
      </c>
      <c r="EA41" s="45">
        <f t="shared" si="75"/>
        <v>0</v>
      </c>
      <c r="EB41" s="45">
        <f t="shared" si="75"/>
        <v>0</v>
      </c>
      <c r="EC41" s="45">
        <f t="shared" si="76"/>
        <v>0</v>
      </c>
      <c r="ED41" s="45">
        <f t="shared" si="76"/>
        <v>0</v>
      </c>
      <c r="EE41" s="45">
        <f t="shared" si="76"/>
        <v>0</v>
      </c>
      <c r="EF41" s="45">
        <f t="shared" si="76"/>
        <v>0</v>
      </c>
      <c r="EG41" s="45">
        <f t="shared" si="76"/>
        <v>0</v>
      </c>
      <c r="EH41" s="45">
        <f t="shared" si="76"/>
        <v>0</v>
      </c>
      <c r="EI41" s="45">
        <f t="shared" si="76"/>
        <v>0</v>
      </c>
      <c r="EJ41" s="45">
        <f t="shared" si="76"/>
        <v>0</v>
      </c>
      <c r="EK41" s="45">
        <f t="shared" si="76"/>
        <v>0</v>
      </c>
      <c r="EL41" s="45">
        <f t="shared" si="76"/>
        <v>0</v>
      </c>
      <c r="EM41" s="45">
        <f t="shared" si="76"/>
        <v>0</v>
      </c>
      <c r="EN41" s="45">
        <f t="shared" si="76"/>
        <v>0</v>
      </c>
      <c r="EO41" s="45">
        <f t="shared" si="76"/>
        <v>0</v>
      </c>
      <c r="EP41" s="45"/>
      <c r="EQ41" s="45">
        <f t="shared" si="77"/>
        <v>5.354152739388816</v>
      </c>
      <c r="ER41" s="45">
        <f t="shared" si="77"/>
        <v>5.354152739388816</v>
      </c>
      <c r="ES41" s="45">
        <f t="shared" si="77"/>
        <v>5.354152739388816</v>
      </c>
      <c r="ET41" s="45">
        <f t="shared" si="77"/>
        <v>5.354152739388816</v>
      </c>
      <c r="EU41" s="45">
        <f t="shared" si="77"/>
        <v>5.354152739388816</v>
      </c>
      <c r="EV41" s="45">
        <f t="shared" si="77"/>
        <v>5.354152739388816</v>
      </c>
      <c r="EW41" s="45">
        <f t="shared" si="77"/>
        <v>5.354152739388816</v>
      </c>
      <c r="EX41" s="45">
        <f t="shared" si="77"/>
        <v>5.354152739388816</v>
      </c>
      <c r="EY41" s="45">
        <f t="shared" si="77"/>
        <v>5.354152739388816</v>
      </c>
      <c r="EZ41" s="45">
        <f t="shared" si="77"/>
        <v>5.354152739388816</v>
      </c>
      <c r="FA41" s="45">
        <f t="shared" si="77"/>
        <v>5.354152739388816</v>
      </c>
      <c r="FB41" s="45">
        <f t="shared" si="77"/>
        <v>5.354152739388816</v>
      </c>
      <c r="FC41" s="45">
        <f t="shared" si="77"/>
        <v>5.354152739388816</v>
      </c>
      <c r="FD41" s="45">
        <f t="shared" si="77"/>
        <v>5.354152739388816</v>
      </c>
      <c r="FE41" s="45">
        <f t="shared" si="77"/>
        <v>5.354152739388816</v>
      </c>
      <c r="FF41" s="45">
        <f t="shared" si="77"/>
        <v>5.354152739388816</v>
      </c>
      <c r="FG41" s="45">
        <f t="shared" si="78"/>
        <v>5.354152739388816</v>
      </c>
      <c r="FH41" s="45">
        <f t="shared" si="78"/>
        <v>5.354152739388816</v>
      </c>
      <c r="FI41" s="45">
        <f t="shared" si="78"/>
        <v>5.354152739388816</v>
      </c>
      <c r="FJ41" s="45">
        <f t="shared" si="78"/>
        <v>5.354152739388816</v>
      </c>
      <c r="FK41" s="45">
        <f t="shared" si="78"/>
        <v>5.354152739388816</v>
      </c>
      <c r="FL41" s="45">
        <f t="shared" si="78"/>
        <v>5.354152739388816</v>
      </c>
      <c r="FM41" s="45">
        <f t="shared" si="78"/>
        <v>5.354152739388816</v>
      </c>
      <c r="FN41" s="45">
        <f t="shared" si="78"/>
        <v>5.354152739388816</v>
      </c>
      <c r="FO41" s="45">
        <f t="shared" si="78"/>
        <v>5.354152739388816</v>
      </c>
      <c r="FP41" s="45">
        <f t="shared" si="78"/>
        <v>5.354152739388816</v>
      </c>
      <c r="FQ41" s="45">
        <f t="shared" si="78"/>
        <v>5.354152739388816</v>
      </c>
      <c r="FR41" s="45">
        <f t="shared" si="78"/>
        <v>5.354152739388816</v>
      </c>
      <c r="FS41" s="45">
        <f t="shared" si="78"/>
        <v>5.354152739388816</v>
      </c>
      <c r="FT41" s="45"/>
      <c r="FU41" s="45">
        <f t="shared" si="90"/>
        <v>8735.8515096692954</v>
      </c>
      <c r="FV41" s="45">
        <f>300*ER41*AS41</f>
        <v>10166.293835668468</v>
      </c>
      <c r="FW41" s="45">
        <f>300*ES41*AT41</f>
        <v>11812.285553436301</v>
      </c>
      <c r="FX41" s="45">
        <f>300*ET41*AU41</f>
        <v>13700.389804294246</v>
      </c>
      <c r="FY41" s="45">
        <f t="shared" si="79"/>
        <v>15858.554345676333</v>
      </c>
      <c r="FZ41" s="45">
        <f t="shared" si="79"/>
        <v>18315.51854926996</v>
      </c>
      <c r="GA41" s="45">
        <f t="shared" si="79"/>
        <v>21099.955462691974</v>
      </c>
      <c r="GB41" s="45">
        <f t="shared" si="79"/>
        <v>24239.296615828935</v>
      </c>
      <c r="GC41" s="45">
        <f t="shared" si="79"/>
        <v>27758.192297258818</v>
      </c>
      <c r="GD41" s="45">
        <f t="shared" si="79"/>
        <v>31676.574200397536</v>
      </c>
      <c r="GE41" s="45">
        <f t="shared" si="79"/>
        <v>36007.314426832243</v>
      </c>
      <c r="GF41" s="45">
        <f t="shared" si="79"/>
        <v>40753.518835151626</v>
      </c>
      <c r="GG41" s="45">
        <f t="shared" si="79"/>
        <v>45905.557036492501</v>
      </c>
      <c r="GH41" s="45">
        <f t="shared" si="79"/>
        <v>51438.017364201572</v>
      </c>
      <c r="GI41" s="45">
        <f t="shared" si="79"/>
        <v>57306.880213068653</v>
      </c>
      <c r="GJ41" s="45">
        <f t="shared" si="79"/>
        <v>63447.317840337062</v>
      </c>
      <c r="GK41" s="45">
        <f t="shared" si="80"/>
        <v>69772.634069433174</v>
      </c>
      <c r="GL41" s="45">
        <f t="shared" si="80"/>
        <v>75102.294024666262</v>
      </c>
      <c r="GM41" s="45">
        <f t="shared" si="80"/>
        <v>79067.793319641758</v>
      </c>
      <c r="GN41" s="45">
        <f t="shared" si="80"/>
        <v>82058.493069093689</v>
      </c>
      <c r="GO41" s="45">
        <f t="shared" si="80"/>
        <v>84344.690454995187</v>
      </c>
      <c r="GP41" s="45">
        <f t="shared" si="80"/>
        <v>86112.311876906781</v>
      </c>
      <c r="GQ41" s="45">
        <f t="shared" si="80"/>
        <v>87491.974494926413</v>
      </c>
      <c r="GR41" s="45">
        <f t="shared" si="80"/>
        <v>88577.287253326547</v>
      </c>
      <c r="GS41" s="45">
        <f t="shared" si="80"/>
        <v>89436.571093087157</v>
      </c>
      <c r="GT41" s="45">
        <f t="shared" si="80"/>
        <v>90120.511900387282</v>
      </c>
      <c r="GU41" s="45">
        <f t="shared" si="80"/>
        <v>90667.258905226336</v>
      </c>
      <c r="GV41" s="45">
        <f t="shared" si="80"/>
        <v>91105.889186537184</v>
      </c>
      <c r="GW41" s="45">
        <f t="shared" si="80"/>
        <v>91458.807341051303</v>
      </c>
    </row>
    <row r="42" spans="1:205" x14ac:dyDescent="0.25">
      <c r="A42" s="24">
        <v>38</v>
      </c>
      <c r="C42" s="3"/>
      <c r="D42" s="45" t="s">
        <v>13</v>
      </c>
      <c r="E42" s="45">
        <v>40</v>
      </c>
      <c r="F42" s="45">
        <v>4.3799999999999999E-2</v>
      </c>
      <c r="G42" s="45">
        <v>1.7</v>
      </c>
      <c r="H42" s="45"/>
      <c r="I42" s="45"/>
      <c r="J42" s="45">
        <v>0.75</v>
      </c>
      <c r="K42" s="45">
        <v>63</v>
      </c>
      <c r="L42" s="45">
        <f>IF('Graph-Settings'!$I$6='Graph-Settings'!$C$46, K42, 'Graph-Settings'!$I$6)</f>
        <v>63</v>
      </c>
      <c r="M42" s="45">
        <f t="shared" si="81"/>
        <v>1</v>
      </c>
      <c r="N42" s="45">
        <f t="shared" si="82"/>
        <v>2.368239893620979</v>
      </c>
      <c r="O42" s="45">
        <f t="shared" si="82"/>
        <v>2.8668364880071797</v>
      </c>
      <c r="P42" s="45">
        <f t="shared" si="82"/>
        <v>3.4601324290662139</v>
      </c>
      <c r="Q42" s="45">
        <f t="shared" si="68"/>
        <v>4.162355118351555</v>
      </c>
      <c r="R42" s="45">
        <f t="shared" si="68"/>
        <v>4.988500920127608</v>
      </c>
      <c r="S42" s="45">
        <f t="shared" si="68"/>
        <v>5.9538302480208172</v>
      </c>
      <c r="T42" s="45">
        <f t="shared" si="68"/>
        <v>7.0731315318854824</v>
      </c>
      <c r="U42" s="45">
        <f t="shared" si="68"/>
        <v>8.3597185548112591</v>
      </c>
      <c r="V42" s="45">
        <f t="shared" si="68"/>
        <v>9.8241424645258864</v>
      </c>
      <c r="W42" s="45">
        <f t="shared" si="68"/>
        <v>11.472630462433159</v>
      </c>
      <c r="X42" s="45">
        <f t="shared" si="68"/>
        <v>13.305310857836597</v>
      </c>
      <c r="Y42" s="45">
        <f t="shared" si="68"/>
        <v>15.314349811190869</v>
      </c>
      <c r="Z42" s="45">
        <f t="shared" si="68"/>
        <v>17.482205332725137</v>
      </c>
      <c r="AA42" s="45">
        <f t="shared" si="68"/>
        <v>19.780288712994089</v>
      </c>
      <c r="AB42" s="45">
        <f t="shared" si="68"/>
        <v>22.168393201345125</v>
      </c>
      <c r="AC42" s="45">
        <f t="shared" si="68"/>
        <v>24.595275597437791</v>
      </c>
      <c r="AD42" s="45">
        <f t="shared" si="68"/>
        <v>27.000723668416335</v>
      </c>
      <c r="AE42" s="45">
        <f t="shared" si="68"/>
        <v>28.939789151252945</v>
      </c>
      <c r="AF42" s="45">
        <f t="shared" si="68"/>
        <v>30.323463739629346</v>
      </c>
      <c r="AG42" s="45">
        <f t="shared" si="68"/>
        <v>31.33043248526128</v>
      </c>
      <c r="AH42" s="45">
        <f t="shared" si="68"/>
        <v>32.077508978171544</v>
      </c>
      <c r="AI42" s="45">
        <f t="shared" si="68"/>
        <v>32.640948148838206</v>
      </c>
      <c r="AJ42" s="45">
        <f t="shared" si="68"/>
        <v>33.071786830466351</v>
      </c>
      <c r="AK42" s="45">
        <f t="shared" si="68"/>
        <v>33.405028314557917</v>
      </c>
      <c r="AL42" s="45">
        <f t="shared" si="68"/>
        <v>33.665234314623106</v>
      </c>
      <c r="AM42" s="45">
        <f t="shared" si="68"/>
        <v>33.870002836434267</v>
      </c>
      <c r="AN42" s="45">
        <f t="shared" si="68"/>
        <v>34.032180632467124</v>
      </c>
      <c r="AO42" s="45">
        <f t="shared" si="68"/>
        <v>34.161302711264874</v>
      </c>
      <c r="AP42" s="45">
        <f t="shared" si="68"/>
        <v>34.264549604842024</v>
      </c>
      <c r="AQ42" s="3"/>
      <c r="AR42" s="60">
        <f t="shared" si="86"/>
        <v>2.368239893620979</v>
      </c>
      <c r="AS42" s="60">
        <f t="shared" si="86"/>
        <v>2.8668364880071797</v>
      </c>
      <c r="AT42" s="60">
        <f t="shared" si="86"/>
        <v>3.4601324290662139</v>
      </c>
      <c r="AU42" s="60">
        <f t="shared" si="86"/>
        <v>4.162355118351555</v>
      </c>
      <c r="AV42" s="60">
        <f t="shared" si="86"/>
        <v>4.988500920127608</v>
      </c>
      <c r="AW42" s="60">
        <f t="shared" si="86"/>
        <v>5.9538302480208172</v>
      </c>
      <c r="AX42" s="60">
        <f t="shared" si="86"/>
        <v>7.0731315318854824</v>
      </c>
      <c r="AY42" s="60">
        <f t="shared" si="86"/>
        <v>8.3597185548112591</v>
      </c>
      <c r="AZ42" s="60">
        <f t="shared" si="86"/>
        <v>9.8241424645258864</v>
      </c>
      <c r="BA42" s="60">
        <f t="shared" si="86"/>
        <v>11.472630462433159</v>
      </c>
      <c r="BB42" s="60">
        <f t="shared" si="86"/>
        <v>13.305310857836597</v>
      </c>
      <c r="BC42" s="60">
        <f t="shared" si="86"/>
        <v>15.314349811190869</v>
      </c>
      <c r="BD42" s="60">
        <f t="shared" si="86"/>
        <v>17.482205332725137</v>
      </c>
      <c r="BE42" s="60">
        <f t="shared" si="86"/>
        <v>19.780288712994089</v>
      </c>
      <c r="BF42" s="60">
        <f t="shared" si="86"/>
        <v>22.168393201345125</v>
      </c>
      <c r="BG42" s="60">
        <f t="shared" si="86"/>
        <v>24.595275597437791</v>
      </c>
      <c r="BH42" s="60">
        <f t="shared" si="87"/>
        <v>27.000723668416335</v>
      </c>
      <c r="BI42" s="60">
        <f t="shared" si="87"/>
        <v>28.939789151252945</v>
      </c>
      <c r="BJ42" s="60">
        <f t="shared" si="87"/>
        <v>30.323463739629346</v>
      </c>
      <c r="BK42" s="60">
        <f t="shared" si="87"/>
        <v>31.33043248526128</v>
      </c>
      <c r="BL42" s="60">
        <f t="shared" si="87"/>
        <v>32.077508978171544</v>
      </c>
      <c r="BM42" s="60">
        <f t="shared" si="87"/>
        <v>32.640948148838206</v>
      </c>
      <c r="BN42" s="60">
        <f t="shared" si="87"/>
        <v>33.071786830466351</v>
      </c>
      <c r="BO42" s="60">
        <f t="shared" si="87"/>
        <v>33.405028314557917</v>
      </c>
      <c r="BP42" s="60">
        <f t="shared" si="87"/>
        <v>33.665234314623106</v>
      </c>
      <c r="BQ42" s="60">
        <f t="shared" si="87"/>
        <v>33.870002836434267</v>
      </c>
      <c r="BR42" s="60">
        <f t="shared" si="87"/>
        <v>34.032180632467124</v>
      </c>
      <c r="BS42" s="60">
        <f t="shared" si="87"/>
        <v>34.161302711264874</v>
      </c>
      <c r="BT42" s="60">
        <f t="shared" si="87"/>
        <v>34.264549604842024</v>
      </c>
      <c r="BU42" s="3"/>
      <c r="BV42" s="3"/>
      <c r="BW42" s="60" t="s">
        <v>13</v>
      </c>
      <c r="BX42" s="45"/>
      <c r="BY42" s="45">
        <f>10*(1-EXP(-0.013*L42))</f>
        <v>5.5912769355024388</v>
      </c>
      <c r="BZ42" s="45">
        <f>6*(1-EXP(-0.06*L42))</f>
        <v>5.863063851449442</v>
      </c>
      <c r="CA42" s="45">
        <f t="shared" ref="CA42:CA43" si="91">BY42+BZ42</f>
        <v>11.454340786951882</v>
      </c>
      <c r="CB42" s="45"/>
      <c r="CC42" s="45"/>
      <c r="CD42" s="45"/>
      <c r="CE42" s="45"/>
      <c r="CF42" s="45"/>
      <c r="CG42" s="45"/>
      <c r="CH42" s="3"/>
      <c r="CI42" s="60"/>
      <c r="CJ42" s="45"/>
      <c r="CK42" s="45"/>
      <c r="CL42" s="45"/>
      <c r="CM42" s="45"/>
      <c r="CN42" s="45"/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/>
      <c r="DB42" s="45"/>
      <c r="DC42" s="45"/>
      <c r="DD42" s="45"/>
      <c r="DE42" s="45"/>
      <c r="DF42" s="45"/>
      <c r="DG42" s="45"/>
      <c r="DH42" s="45"/>
      <c r="DI42" s="45"/>
      <c r="DJ42" s="45"/>
      <c r="DK42" s="45"/>
      <c r="DL42" s="45"/>
      <c r="DM42" s="45">
        <f t="shared" si="75"/>
        <v>0</v>
      </c>
      <c r="DN42" s="45">
        <f t="shared" si="75"/>
        <v>0</v>
      </c>
      <c r="DO42" s="45">
        <f t="shared" si="75"/>
        <v>0</v>
      </c>
      <c r="DP42" s="45">
        <f t="shared" si="75"/>
        <v>0</v>
      </c>
      <c r="DQ42" s="45">
        <f t="shared" si="75"/>
        <v>0</v>
      </c>
      <c r="DR42" s="45">
        <f t="shared" si="75"/>
        <v>0</v>
      </c>
      <c r="DS42" s="45">
        <f t="shared" si="75"/>
        <v>0</v>
      </c>
      <c r="DT42" s="45">
        <f t="shared" si="75"/>
        <v>0</v>
      </c>
      <c r="DU42" s="45">
        <f t="shared" si="75"/>
        <v>0</v>
      </c>
      <c r="DV42" s="45">
        <f t="shared" si="75"/>
        <v>0</v>
      </c>
      <c r="DW42" s="45">
        <f t="shared" si="75"/>
        <v>0</v>
      </c>
      <c r="DX42" s="45">
        <f t="shared" si="75"/>
        <v>0</v>
      </c>
      <c r="DY42" s="45">
        <f t="shared" si="75"/>
        <v>0</v>
      </c>
      <c r="DZ42" s="45">
        <f t="shared" si="75"/>
        <v>0</v>
      </c>
      <c r="EA42" s="45">
        <f t="shared" si="75"/>
        <v>0</v>
      </c>
      <c r="EB42" s="45">
        <f t="shared" si="75"/>
        <v>0</v>
      </c>
      <c r="EC42" s="45">
        <f t="shared" si="76"/>
        <v>0</v>
      </c>
      <c r="ED42" s="45">
        <f t="shared" si="76"/>
        <v>0</v>
      </c>
      <c r="EE42" s="45">
        <f t="shared" si="76"/>
        <v>0</v>
      </c>
      <c r="EF42" s="45">
        <f t="shared" si="76"/>
        <v>0</v>
      </c>
      <c r="EG42" s="45">
        <f t="shared" si="76"/>
        <v>0</v>
      </c>
      <c r="EH42" s="45">
        <f t="shared" si="76"/>
        <v>0</v>
      </c>
      <c r="EI42" s="45">
        <f t="shared" si="76"/>
        <v>0</v>
      </c>
      <c r="EJ42" s="45">
        <f t="shared" si="76"/>
        <v>0</v>
      </c>
      <c r="EK42" s="45">
        <f t="shared" si="76"/>
        <v>0</v>
      </c>
      <c r="EL42" s="45">
        <f t="shared" si="76"/>
        <v>0</v>
      </c>
      <c r="EM42" s="45">
        <f t="shared" si="76"/>
        <v>0</v>
      </c>
      <c r="EN42" s="45">
        <f t="shared" si="76"/>
        <v>0</v>
      </c>
      <c r="EO42" s="45">
        <f t="shared" si="76"/>
        <v>0</v>
      </c>
      <c r="EP42" s="45"/>
      <c r="EQ42" s="45">
        <f t="shared" si="77"/>
        <v>11.454340786951882</v>
      </c>
      <c r="ER42" s="45">
        <f t="shared" si="77"/>
        <v>11.454340786951882</v>
      </c>
      <c r="ES42" s="45">
        <f t="shared" si="77"/>
        <v>11.454340786951882</v>
      </c>
      <c r="ET42" s="45">
        <f t="shared" si="77"/>
        <v>11.454340786951882</v>
      </c>
      <c r="EU42" s="45">
        <f t="shared" si="77"/>
        <v>11.454340786951882</v>
      </c>
      <c r="EV42" s="45">
        <f t="shared" si="77"/>
        <v>11.454340786951882</v>
      </c>
      <c r="EW42" s="45">
        <f t="shared" si="77"/>
        <v>11.454340786951882</v>
      </c>
      <c r="EX42" s="45">
        <f t="shared" si="77"/>
        <v>11.454340786951882</v>
      </c>
      <c r="EY42" s="45">
        <f t="shared" si="77"/>
        <v>11.454340786951882</v>
      </c>
      <c r="EZ42" s="45">
        <f t="shared" si="77"/>
        <v>11.454340786951882</v>
      </c>
      <c r="FA42" s="45">
        <f t="shared" si="77"/>
        <v>11.454340786951882</v>
      </c>
      <c r="FB42" s="45">
        <f t="shared" si="77"/>
        <v>11.454340786951882</v>
      </c>
      <c r="FC42" s="45">
        <f t="shared" si="77"/>
        <v>11.454340786951882</v>
      </c>
      <c r="FD42" s="45">
        <f t="shared" si="77"/>
        <v>11.454340786951882</v>
      </c>
      <c r="FE42" s="45">
        <f t="shared" si="77"/>
        <v>11.454340786951882</v>
      </c>
      <c r="FF42" s="45">
        <f t="shared" si="77"/>
        <v>11.454340786951882</v>
      </c>
      <c r="FG42" s="45">
        <f t="shared" si="78"/>
        <v>11.454340786951882</v>
      </c>
      <c r="FH42" s="45">
        <f t="shared" si="78"/>
        <v>11.454340786951882</v>
      </c>
      <c r="FI42" s="45">
        <f t="shared" si="78"/>
        <v>11.454340786951882</v>
      </c>
      <c r="FJ42" s="45">
        <f t="shared" si="78"/>
        <v>11.454340786951882</v>
      </c>
      <c r="FK42" s="45">
        <f t="shared" si="78"/>
        <v>11.454340786951882</v>
      </c>
      <c r="FL42" s="45">
        <f t="shared" si="78"/>
        <v>11.454340786951882</v>
      </c>
      <c r="FM42" s="45">
        <f t="shared" si="78"/>
        <v>11.454340786951882</v>
      </c>
      <c r="FN42" s="45">
        <f t="shared" si="78"/>
        <v>11.454340786951882</v>
      </c>
      <c r="FO42" s="45">
        <f t="shared" si="78"/>
        <v>11.454340786951882</v>
      </c>
      <c r="FP42" s="45">
        <f t="shared" si="78"/>
        <v>11.454340786951882</v>
      </c>
      <c r="FQ42" s="45">
        <f t="shared" si="78"/>
        <v>11.454340786951882</v>
      </c>
      <c r="FR42" s="45">
        <f t="shared" si="78"/>
        <v>11.454340786951882</v>
      </c>
      <c r="FS42" s="45">
        <f t="shared" si="78"/>
        <v>11.454340786951882</v>
      </c>
      <c r="FT42" s="45"/>
      <c r="FU42" s="45">
        <f t="shared" si="90"/>
        <v>8137.988042036809</v>
      </c>
      <c r="FV42" s="45">
        <f t="shared" si="90"/>
        <v>9851.3166342307577</v>
      </c>
      <c r="FW42" s="45">
        <f t="shared" si="90"/>
        <v>11890.060803152406</v>
      </c>
      <c r="FX42" s="45">
        <f t="shared" si="90"/>
        <v>14303.110200573643</v>
      </c>
      <c r="FY42" s="45">
        <f t="shared" si="79"/>
        <v>17141.996866549394</v>
      </c>
      <c r="FZ42" s="45">
        <f t="shared" si="79"/>
        <v>20459.160194547803</v>
      </c>
      <c r="GA42" s="45">
        <f t="shared" si="79"/>
        <v>24305.417699145397</v>
      </c>
      <c r="GB42" s="45">
        <f t="shared" si="79"/>
        <v>28726.519562943911</v>
      </c>
      <c r="GC42" s="45">
        <f t="shared" si="79"/>
        <v>33758.722718473451</v>
      </c>
      <c r="GD42" s="45">
        <f t="shared" si="79"/>
        <v>39423.425711842428</v>
      </c>
      <c r="GE42" s="45">
        <f t="shared" si="79"/>
        <v>45721.06945259744</v>
      </c>
      <c r="GF42" s="45">
        <f t="shared" si="79"/>
        <v>52624.734500391722</v>
      </c>
      <c r="GG42" s="45">
        <f t="shared" si="79"/>
        <v>60074.141276550363</v>
      </c>
      <c r="GH42" s="45">
        <f t="shared" si="79"/>
        <v>67971.050334879634</v>
      </c>
      <c r="GI42" s="45">
        <f t="shared" si="79"/>
        <v>76177.299128206272</v>
      </c>
      <c r="GJ42" s="45">
        <f t="shared" si="79"/>
        <v>84516.800532616195</v>
      </c>
      <c r="GK42" s="45">
        <f t="shared" si="80"/>
        <v>92782.647117707471</v>
      </c>
      <c r="GL42" s="45">
        <f t="shared" si="80"/>
        <v>99445.862172295252</v>
      </c>
      <c r="GM42" s="45">
        <f t="shared" si="80"/>
        <v>104200.58625434786</v>
      </c>
      <c r="GN42" s="45">
        <f t="shared" si="80"/>
        <v>107660.83520663115</v>
      </c>
      <c r="GO42" s="45">
        <f t="shared" si="80"/>
        <v>110228.01582974564</v>
      </c>
      <c r="GP42" s="45">
        <f t="shared" si="80"/>
        <v>112164.16311180568</v>
      </c>
      <c r="GQ42" s="45">
        <f t="shared" si="80"/>
        <v>113644.65503687665</v>
      </c>
      <c r="GR42" s="45">
        <f t="shared" si="80"/>
        <v>114789.77349381696</v>
      </c>
      <c r="GS42" s="45">
        <f t="shared" si="80"/>
        <v>115683.91995368386</v>
      </c>
      <c r="GT42" s="45">
        <f t="shared" si="80"/>
        <v>116387.56648306348</v>
      </c>
      <c r="GU42" s="45">
        <f t="shared" si="80"/>
        <v>116944.85840621461</v>
      </c>
      <c r="GV42" s="45">
        <f t="shared" si="80"/>
        <v>117388.56089431533</v>
      </c>
      <c r="GW42" s="45">
        <f t="shared" si="80"/>
        <v>117743.34842558339</v>
      </c>
    </row>
    <row r="43" spans="1:205" x14ac:dyDescent="0.25">
      <c r="A43" s="24">
        <v>39</v>
      </c>
      <c r="C43" s="3"/>
      <c r="D43" s="45" t="s">
        <v>14</v>
      </c>
      <c r="E43" s="45">
        <v>55</v>
      </c>
      <c r="F43" s="45">
        <v>8.2900000000000001E-2</v>
      </c>
      <c r="G43" s="45">
        <v>3.2</v>
      </c>
      <c r="H43" s="45"/>
      <c r="I43" s="45"/>
      <c r="J43" s="45">
        <v>0.75</v>
      </c>
      <c r="K43" s="45">
        <v>31</v>
      </c>
      <c r="L43" s="45">
        <f>IF('Graph-Settings'!$I$6='Graph-Settings'!$C$46, K43, 'Graph-Settings'!$I$6)</f>
        <v>31</v>
      </c>
      <c r="M43" s="45">
        <f t="shared" si="81"/>
        <v>1</v>
      </c>
      <c r="N43" s="45">
        <f t="shared" si="82"/>
        <v>1.5572692571531785</v>
      </c>
      <c r="O43" s="45">
        <f t="shared" si="82"/>
        <v>2.1524553332325111</v>
      </c>
      <c r="P43" s="45">
        <f t="shared" si="82"/>
        <v>2.946242419121901</v>
      </c>
      <c r="Q43" s="45">
        <f t="shared" si="68"/>
        <v>3.9894217369064515</v>
      </c>
      <c r="R43" s="45">
        <f t="shared" si="68"/>
        <v>5.3379144238586944</v>
      </c>
      <c r="S43" s="45">
        <f t="shared" si="68"/>
        <v>7.0492113580242792</v>
      </c>
      <c r="T43" s="45">
        <f t="shared" si="68"/>
        <v>9.1766601296578774</v>
      </c>
      <c r="U43" s="45">
        <f t="shared" si="68"/>
        <v>11.761501018024351</v>
      </c>
      <c r="V43" s="45">
        <f t="shared" si="68"/>
        <v>14.823082195877859</v>
      </c>
      <c r="W43" s="45">
        <f t="shared" si="68"/>
        <v>18.348440666793646</v>
      </c>
      <c r="X43" s="45">
        <f t="shared" si="68"/>
        <v>22.283290045295026</v>
      </c>
      <c r="Y43" s="45">
        <f t="shared" si="68"/>
        <v>26.527129331145215</v>
      </c>
      <c r="Z43" s="45">
        <f t="shared" si="68"/>
        <v>30.935277264708997</v>
      </c>
      <c r="AA43" s="45">
        <f t="shared" si="68"/>
        <v>35.329756332646006</v>
      </c>
      <c r="AB43" s="45">
        <f t="shared" si="68"/>
        <v>39.518959290243501</v>
      </c>
      <c r="AC43" s="45">
        <f t="shared" si="68"/>
        <v>43.323283822318309</v>
      </c>
      <c r="AD43" s="45">
        <f t="shared" si="68"/>
        <v>46.601340201114169</v>
      </c>
      <c r="AE43" s="45">
        <f t="shared" si="68"/>
        <v>48.867081988258164</v>
      </c>
      <c r="AF43" s="45">
        <f t="shared" si="68"/>
        <v>50.272111196920548</v>
      </c>
      <c r="AG43" s="45">
        <f t="shared" si="68"/>
        <v>51.182085539945724</v>
      </c>
      <c r="AH43" s="45">
        <f t="shared" si="68"/>
        <v>51.795470309346619</v>
      </c>
      <c r="AI43" s="45">
        <f t="shared" si="68"/>
        <v>52.223142234986838</v>
      </c>
      <c r="AJ43" s="45">
        <f t="shared" si="68"/>
        <v>52.529840214845947</v>
      </c>
      <c r="AK43" s="45">
        <f t="shared" si="68"/>
        <v>52.754958508542977</v>
      </c>
      <c r="AL43" s="45">
        <f t="shared" si="68"/>
        <v>52.923387842213586</v>
      </c>
      <c r="AM43" s="45">
        <f t="shared" si="68"/>
        <v>53.051396069322728</v>
      </c>
      <c r="AN43" s="45">
        <f t="shared" si="68"/>
        <v>53.149941350874165</v>
      </c>
      <c r="AO43" s="45">
        <f t="shared" si="68"/>
        <v>53.226605909975518</v>
      </c>
      <c r="AP43" s="45">
        <f t="shared" si="68"/>
        <v>53.28676200842343</v>
      </c>
      <c r="AQ43" s="3"/>
      <c r="AR43" s="60">
        <f t="shared" si="86"/>
        <v>1.5572692571531785</v>
      </c>
      <c r="AS43" s="60">
        <f t="shared" si="86"/>
        <v>2.1524553332325111</v>
      </c>
      <c r="AT43" s="60">
        <f t="shared" si="86"/>
        <v>2.946242419121901</v>
      </c>
      <c r="AU43" s="60">
        <f t="shared" si="86"/>
        <v>3.9894217369064515</v>
      </c>
      <c r="AV43" s="60">
        <f t="shared" si="86"/>
        <v>5.3379144238586944</v>
      </c>
      <c r="AW43" s="60">
        <f t="shared" si="86"/>
        <v>7.0492113580242792</v>
      </c>
      <c r="AX43" s="60">
        <f t="shared" si="86"/>
        <v>9.1766601296578774</v>
      </c>
      <c r="AY43" s="60">
        <f t="shared" si="86"/>
        <v>11.761501018024351</v>
      </c>
      <c r="AZ43" s="60">
        <f t="shared" si="86"/>
        <v>14.823082195877859</v>
      </c>
      <c r="BA43" s="60">
        <f t="shared" si="86"/>
        <v>18.348440666793646</v>
      </c>
      <c r="BB43" s="60">
        <f t="shared" si="86"/>
        <v>22.283290045295026</v>
      </c>
      <c r="BC43" s="60">
        <f t="shared" si="86"/>
        <v>26.527129331145215</v>
      </c>
      <c r="BD43" s="60">
        <f t="shared" si="86"/>
        <v>30.935277264708997</v>
      </c>
      <c r="BE43" s="60">
        <f t="shared" si="86"/>
        <v>35.329756332646006</v>
      </c>
      <c r="BF43" s="60">
        <f t="shared" si="86"/>
        <v>39.518959290243501</v>
      </c>
      <c r="BG43" s="60">
        <f t="shared" si="86"/>
        <v>43.323283822318309</v>
      </c>
      <c r="BH43" s="60">
        <f t="shared" si="87"/>
        <v>46.601340201114169</v>
      </c>
      <c r="BI43" s="60">
        <f t="shared" si="87"/>
        <v>48.867081988258164</v>
      </c>
      <c r="BJ43" s="60">
        <f t="shared" si="87"/>
        <v>50.272111196920548</v>
      </c>
      <c r="BK43" s="60">
        <f t="shared" si="87"/>
        <v>51.182085539945724</v>
      </c>
      <c r="BL43" s="60">
        <f t="shared" si="87"/>
        <v>51.795470309346619</v>
      </c>
      <c r="BM43" s="60">
        <f t="shared" si="87"/>
        <v>52.223142234986838</v>
      </c>
      <c r="BN43" s="60">
        <f t="shared" si="87"/>
        <v>52.529840214845947</v>
      </c>
      <c r="BO43" s="60">
        <f t="shared" si="87"/>
        <v>52.754958508542977</v>
      </c>
      <c r="BP43" s="60">
        <f t="shared" si="87"/>
        <v>52.923387842213586</v>
      </c>
      <c r="BQ43" s="60">
        <f t="shared" si="87"/>
        <v>53.051396069322728</v>
      </c>
      <c r="BR43" s="60">
        <f t="shared" si="87"/>
        <v>53.149941350874165</v>
      </c>
      <c r="BS43" s="60">
        <f t="shared" si="87"/>
        <v>53.226605909975518</v>
      </c>
      <c r="BT43" s="60">
        <f t="shared" si="87"/>
        <v>53.28676200842343</v>
      </c>
      <c r="BU43" s="3"/>
      <c r="BV43" s="3"/>
      <c r="BW43" s="60" t="s">
        <v>14</v>
      </c>
      <c r="BX43" s="45"/>
      <c r="BY43" s="45">
        <f>12*(1-EXP(-0.0166*L43))</f>
        <v>4.8271242880499239</v>
      </c>
      <c r="BZ43" s="45">
        <f>20*(1-EXP(-0.021*L43))</f>
        <v>9.5695201615968486</v>
      </c>
      <c r="CA43" s="45">
        <f t="shared" si="91"/>
        <v>14.396644449646772</v>
      </c>
      <c r="CB43" s="45"/>
      <c r="CC43" s="45"/>
      <c r="CD43" s="45"/>
      <c r="CE43" s="45"/>
      <c r="CF43" s="45"/>
      <c r="CG43" s="45"/>
      <c r="CH43" s="3"/>
      <c r="CI43" s="60"/>
      <c r="CJ43" s="45"/>
      <c r="CK43" s="45"/>
      <c r="CL43" s="45"/>
      <c r="CM43" s="45"/>
      <c r="CN43" s="45"/>
      <c r="CO43" s="45"/>
      <c r="CP43" s="45"/>
      <c r="CQ43" s="45"/>
      <c r="CR43" s="45"/>
      <c r="CS43" s="45"/>
      <c r="CT43" s="45"/>
      <c r="CU43" s="45"/>
      <c r="CV43" s="45"/>
      <c r="CW43" s="45"/>
      <c r="CX43" s="45"/>
      <c r="CY43" s="45"/>
      <c r="CZ43" s="45"/>
      <c r="DA43" s="45"/>
      <c r="DB43" s="45"/>
      <c r="DC43" s="45"/>
      <c r="DD43" s="45"/>
      <c r="DE43" s="45"/>
      <c r="DF43" s="45"/>
      <c r="DG43" s="45"/>
      <c r="DH43" s="45"/>
      <c r="DI43" s="45"/>
      <c r="DJ43" s="45"/>
      <c r="DK43" s="45"/>
      <c r="DL43" s="45"/>
      <c r="DM43" s="45">
        <f t="shared" si="75"/>
        <v>0</v>
      </c>
      <c r="DN43" s="45">
        <f t="shared" si="75"/>
        <v>0</v>
      </c>
      <c r="DO43" s="45">
        <f t="shared" si="75"/>
        <v>0</v>
      </c>
      <c r="DP43" s="45">
        <f t="shared" si="75"/>
        <v>0</v>
      </c>
      <c r="DQ43" s="45">
        <f t="shared" si="75"/>
        <v>0</v>
      </c>
      <c r="DR43" s="45">
        <f t="shared" si="75"/>
        <v>0</v>
      </c>
      <c r="DS43" s="45">
        <f t="shared" si="75"/>
        <v>0</v>
      </c>
      <c r="DT43" s="45">
        <f t="shared" si="75"/>
        <v>0</v>
      </c>
      <c r="DU43" s="45">
        <f t="shared" si="75"/>
        <v>0</v>
      </c>
      <c r="DV43" s="45">
        <f t="shared" si="75"/>
        <v>0</v>
      </c>
      <c r="DW43" s="45">
        <f t="shared" si="75"/>
        <v>0</v>
      </c>
      <c r="DX43" s="45">
        <f t="shared" si="75"/>
        <v>0</v>
      </c>
      <c r="DY43" s="45">
        <f t="shared" si="75"/>
        <v>0</v>
      </c>
      <c r="DZ43" s="45">
        <f t="shared" si="75"/>
        <v>0</v>
      </c>
      <c r="EA43" s="45">
        <f t="shared" si="75"/>
        <v>0</v>
      </c>
      <c r="EB43" s="45">
        <f t="shared" si="75"/>
        <v>0</v>
      </c>
      <c r="EC43" s="45">
        <f t="shared" si="76"/>
        <v>0</v>
      </c>
      <c r="ED43" s="45">
        <f t="shared" si="76"/>
        <v>0</v>
      </c>
      <c r="EE43" s="45">
        <f t="shared" si="76"/>
        <v>0</v>
      </c>
      <c r="EF43" s="45">
        <f t="shared" si="76"/>
        <v>0</v>
      </c>
      <c r="EG43" s="45">
        <f t="shared" si="76"/>
        <v>0</v>
      </c>
      <c r="EH43" s="45">
        <f t="shared" si="76"/>
        <v>0</v>
      </c>
      <c r="EI43" s="45">
        <f t="shared" si="76"/>
        <v>0</v>
      </c>
      <c r="EJ43" s="45">
        <f t="shared" si="76"/>
        <v>0</v>
      </c>
      <c r="EK43" s="45">
        <f t="shared" si="76"/>
        <v>0</v>
      </c>
      <c r="EL43" s="45">
        <f t="shared" si="76"/>
        <v>0</v>
      </c>
      <c r="EM43" s="45">
        <f t="shared" si="76"/>
        <v>0</v>
      </c>
      <c r="EN43" s="45">
        <f t="shared" si="76"/>
        <v>0</v>
      </c>
      <c r="EO43" s="45">
        <f t="shared" si="76"/>
        <v>0</v>
      </c>
      <c r="EP43" s="45"/>
      <c r="EQ43" s="45">
        <f t="shared" si="77"/>
        <v>14.396644449646772</v>
      </c>
      <c r="ER43" s="45">
        <f t="shared" si="77"/>
        <v>14.396644449646772</v>
      </c>
      <c r="ES43" s="45">
        <f t="shared" si="77"/>
        <v>14.396644449646772</v>
      </c>
      <c r="ET43" s="45">
        <f t="shared" si="77"/>
        <v>14.396644449646772</v>
      </c>
      <c r="EU43" s="45">
        <f t="shared" si="77"/>
        <v>14.396644449646772</v>
      </c>
      <c r="EV43" s="45">
        <f t="shared" si="77"/>
        <v>14.396644449646772</v>
      </c>
      <c r="EW43" s="45">
        <f t="shared" si="77"/>
        <v>14.396644449646772</v>
      </c>
      <c r="EX43" s="45">
        <f t="shared" si="77"/>
        <v>14.396644449646772</v>
      </c>
      <c r="EY43" s="45">
        <f t="shared" si="77"/>
        <v>14.396644449646772</v>
      </c>
      <c r="EZ43" s="45">
        <f t="shared" si="77"/>
        <v>14.396644449646772</v>
      </c>
      <c r="FA43" s="45">
        <f t="shared" si="77"/>
        <v>14.396644449646772</v>
      </c>
      <c r="FB43" s="45">
        <f t="shared" si="77"/>
        <v>14.396644449646772</v>
      </c>
      <c r="FC43" s="45">
        <f t="shared" si="77"/>
        <v>14.396644449646772</v>
      </c>
      <c r="FD43" s="45">
        <f t="shared" si="77"/>
        <v>14.396644449646772</v>
      </c>
      <c r="FE43" s="45">
        <f t="shared" si="77"/>
        <v>14.396644449646772</v>
      </c>
      <c r="FF43" s="45">
        <f t="shared" si="77"/>
        <v>14.396644449646772</v>
      </c>
      <c r="FG43" s="45">
        <f t="shared" si="78"/>
        <v>14.396644449646772</v>
      </c>
      <c r="FH43" s="45">
        <f t="shared" si="78"/>
        <v>14.396644449646772</v>
      </c>
      <c r="FI43" s="45">
        <f t="shared" si="78"/>
        <v>14.396644449646772</v>
      </c>
      <c r="FJ43" s="45">
        <f t="shared" si="78"/>
        <v>14.396644449646772</v>
      </c>
      <c r="FK43" s="45">
        <f t="shared" si="78"/>
        <v>14.396644449646772</v>
      </c>
      <c r="FL43" s="45">
        <f t="shared" si="78"/>
        <v>14.396644449646772</v>
      </c>
      <c r="FM43" s="45">
        <f t="shared" si="78"/>
        <v>14.396644449646772</v>
      </c>
      <c r="FN43" s="45">
        <f t="shared" si="78"/>
        <v>14.396644449646772</v>
      </c>
      <c r="FO43" s="45">
        <f t="shared" si="78"/>
        <v>14.396644449646772</v>
      </c>
      <c r="FP43" s="45">
        <f t="shared" si="78"/>
        <v>14.396644449646772</v>
      </c>
      <c r="FQ43" s="45">
        <f t="shared" si="78"/>
        <v>14.396644449646772</v>
      </c>
      <c r="FR43" s="45">
        <f t="shared" si="78"/>
        <v>14.396644449646772</v>
      </c>
      <c r="FS43" s="45">
        <f t="shared" si="78"/>
        <v>14.396644449646772</v>
      </c>
      <c r="FT43" s="45"/>
      <c r="FU43" s="45">
        <f t="shared" si="90"/>
        <v>6725.8355422799577</v>
      </c>
      <c r="FV43" s="45">
        <f t="shared" si="90"/>
        <v>9296.440237888326</v>
      </c>
      <c r="FW43" s="45">
        <f t="shared" si="90"/>
        <v>12724.801371169557</v>
      </c>
      <c r="FX43" s="45">
        <f t="shared" si="90"/>
        <v>17230.285891780335</v>
      </c>
      <c r="FY43" s="45">
        <f t="shared" si="79"/>
        <v>23054.416818880414</v>
      </c>
      <c r="FZ43" s="45">
        <f t="shared" si="79"/>
        <v>30445.496871566163</v>
      </c>
      <c r="GA43" s="45">
        <f t="shared" si="79"/>
        <v>39633.933936580172</v>
      </c>
      <c r="GB43" s="45">
        <f t="shared" si="79"/>
        <v>50797.844505196532</v>
      </c>
      <c r="GC43" s="45">
        <f t="shared" si="79"/>
        <v>64020.793206582857</v>
      </c>
      <c r="GD43" s="45">
        <f t="shared" si="79"/>
        <v>79246.792945580353</v>
      </c>
      <c r="GE43" s="45">
        <f t="shared" si="79"/>
        <v>96241.381185139733</v>
      </c>
      <c r="GF43" s="45">
        <f t="shared" si="79"/>
        <v>114570.49477508814</v>
      </c>
      <c r="GG43" s="45">
        <f t="shared" si="79"/>
        <v>133609.25631937702</v>
      </c>
      <c r="GH43" s="45">
        <f t="shared" si="79"/>
        <v>152588.98212412829</v>
      </c>
      <c r="GI43" s="45">
        <f t="shared" si="79"/>
        <v>170682.12177651023</v>
      </c>
      <c r="GJ43" s="45">
        <f t="shared" si="79"/>
        <v>187112.97407431519</v>
      </c>
      <c r="GK43" s="45">
        <f t="shared" si="80"/>
        <v>201270.87772574136</v>
      </c>
      <c r="GL43" s="45">
        <f t="shared" si="80"/>
        <v>211056.60140300717</v>
      </c>
      <c r="GM43" s="45">
        <f t="shared" si="80"/>
        <v>217124.91319055145</v>
      </c>
      <c r="GN43" s="45">
        <f t="shared" si="80"/>
        <v>221055.08631300175</v>
      </c>
      <c r="GO43" s="45">
        <f t="shared" si="80"/>
        <v>223704.29104376974</v>
      </c>
      <c r="GP43" s="45">
        <f t="shared" si="80"/>
        <v>225551.40324013113</v>
      </c>
      <c r="GQ43" s="45">
        <f t="shared" si="80"/>
        <v>226876.0297709681</v>
      </c>
      <c r="GR43" s="45">
        <f t="shared" si="80"/>
        <v>227848.31418100829</v>
      </c>
      <c r="GS43" s="45">
        <f t="shared" si="80"/>
        <v>228575.75935053229</v>
      </c>
      <c r="GT43" s="45">
        <f t="shared" si="80"/>
        <v>229128.62603022828</v>
      </c>
      <c r="GU43" s="45">
        <f t="shared" si="80"/>
        <v>229554.24244443417</v>
      </c>
      <c r="GV43" s="45">
        <f t="shared" si="80"/>
        <v>229885.35616421551</v>
      </c>
      <c r="GW43" s="45">
        <f t="shared" si="80"/>
        <v>230145.16995246528</v>
      </c>
    </row>
    <row r="44" spans="1:205" x14ac:dyDescent="0.25">
      <c r="A44" s="24">
        <v>40</v>
      </c>
      <c r="C44" s="3"/>
      <c r="D44" s="46" t="s">
        <v>21</v>
      </c>
      <c r="E44" s="46">
        <v>190</v>
      </c>
      <c r="F44" s="46">
        <v>3.1E-2</v>
      </c>
      <c r="G44" s="46">
        <v>1.4</v>
      </c>
      <c r="H44" s="46">
        <f t="shared" ref="H44:H49" si="92">$C$6</f>
        <v>55</v>
      </c>
      <c r="I44" s="46">
        <f>IF(H44&lt;58.8, 0.005*(EXP(0.061*H44)-1), 0.176+0.02*(H44-58.8))</f>
        <v>0.13822802095353307</v>
      </c>
      <c r="J44" s="46"/>
      <c r="K44" s="46"/>
      <c r="L44" s="46"/>
      <c r="M44" s="46"/>
      <c r="N44" s="46">
        <f>$I44*($E44*(1-EXP(-$F44*N$31))^$G44)</f>
        <v>1.6455798703072428</v>
      </c>
      <c r="O44" s="46">
        <f t="shared" ref="O44:AD45" si="93">$I44*($E44*(1-EXP(-$F44*O$31))^$G44)</f>
        <v>1.9364257226724886</v>
      </c>
      <c r="P44" s="46">
        <f t="shared" si="93"/>
        <v>2.2746437481364072</v>
      </c>
      <c r="Q44" s="46">
        <f t="shared" si="93"/>
        <v>2.6666149161439567</v>
      </c>
      <c r="R44" s="46">
        <f t="shared" si="93"/>
        <v>3.1191363670886725</v>
      </c>
      <c r="S44" s="46">
        <f t="shared" si="93"/>
        <v>3.6392885958901622</v>
      </c>
      <c r="T44" s="46">
        <f t="shared" si="93"/>
        <v>4.2342348320724987</v>
      </c>
      <c r="U44" s="46">
        <f t="shared" si="93"/>
        <v>4.9109379659174319</v>
      </c>
      <c r="V44" s="46">
        <f t="shared" si="93"/>
        <v>5.6757814762014922</v>
      </c>
      <c r="W44" s="46">
        <f t="shared" si="93"/>
        <v>6.5340844516033938</v>
      </c>
      <c r="X44" s="46">
        <f t="shared" si="93"/>
        <v>7.4895080574108688</v>
      </c>
      <c r="Y44" s="46">
        <f t="shared" si="93"/>
        <v>8.5433628306786105</v>
      </c>
      <c r="Z44" s="46">
        <f t="shared" si="93"/>
        <v>9.693843943352114</v>
      </c>
      <c r="AA44" s="46">
        <f t="shared" si="93"/>
        <v>10.935245381369873</v>
      </c>
      <c r="AB44" s="46">
        <f t="shared" si="93"/>
        <v>12.25723292238168</v>
      </c>
      <c r="AC44" s="46">
        <f t="shared" si="93"/>
        <v>13.644286891752524</v>
      </c>
      <c r="AD44" s="46">
        <f t="shared" si="93"/>
        <v>15.075453155307606</v>
      </c>
      <c r="AE44" s="46">
        <f t="shared" ref="AE44:AP45" si="94">$I44*($E44*(1-EXP(-$F44*AE$31))^$G44)</f>
        <v>16.281823817647336</v>
      </c>
      <c r="AF44" s="46">
        <f t="shared" si="94"/>
        <v>17.17896109275231</v>
      </c>
      <c r="AG44" s="46">
        <f t="shared" si="94"/>
        <v>17.854954094990013</v>
      </c>
      <c r="AH44" s="46">
        <f t="shared" si="94"/>
        <v>18.371186266677064</v>
      </c>
      <c r="AI44" s="46">
        <f t="shared" si="94"/>
        <v>18.76993052432649</v>
      </c>
      <c r="AJ44" s="46">
        <f t="shared" si="94"/>
        <v>19.080879682359843</v>
      </c>
      <c r="AK44" s="46">
        <f t="shared" si="94"/>
        <v>19.325295499869831</v>
      </c>
      <c r="AL44" s="46">
        <f t="shared" si="94"/>
        <v>19.518677707054717</v>
      </c>
      <c r="AM44" s="46">
        <f t="shared" si="94"/>
        <v>19.672510325835738</v>
      </c>
      <c r="AN44" s="46">
        <f t="shared" si="94"/>
        <v>19.795425729102778</v>
      </c>
      <c r="AO44" s="46">
        <f t="shared" si="94"/>
        <v>19.893995396904693</v>
      </c>
      <c r="AP44" s="46">
        <f t="shared" si="94"/>
        <v>19.973277153507208</v>
      </c>
      <c r="AQ44" s="3"/>
      <c r="AR44" s="61">
        <f>$I44*($E44*(1-EXP(-$F44*AR$31))^$G44)</f>
        <v>1.6455798703072428</v>
      </c>
      <c r="AS44" s="61">
        <f t="shared" ref="AS44:BH45" si="95">$I44*($E44*(1-EXP(-$F44*AS$31))^$G44)</f>
        <v>1.9364257226724886</v>
      </c>
      <c r="AT44" s="61">
        <f t="shared" si="95"/>
        <v>2.2746437481364072</v>
      </c>
      <c r="AU44" s="61">
        <f t="shared" si="95"/>
        <v>2.6666149161439567</v>
      </c>
      <c r="AV44" s="61">
        <f t="shared" si="95"/>
        <v>3.1191363670886725</v>
      </c>
      <c r="AW44" s="61">
        <f t="shared" si="95"/>
        <v>3.6392885958901622</v>
      </c>
      <c r="AX44" s="61">
        <f>$I44*($E44*(1-EXP(-$F44*AX$31))^$G44)</f>
        <v>4.2342348320724987</v>
      </c>
      <c r="AY44" s="61">
        <f t="shared" si="95"/>
        <v>4.9109379659174319</v>
      </c>
      <c r="AZ44" s="61">
        <f t="shared" si="95"/>
        <v>5.6757814762014922</v>
      </c>
      <c r="BA44" s="61">
        <f t="shared" si="95"/>
        <v>6.5340844516033938</v>
      </c>
      <c r="BB44" s="61">
        <f t="shared" si="95"/>
        <v>7.4895080574108688</v>
      </c>
      <c r="BC44" s="61">
        <f t="shared" si="95"/>
        <v>8.5433628306786105</v>
      </c>
      <c r="BD44" s="61">
        <f t="shared" si="95"/>
        <v>9.693843943352114</v>
      </c>
      <c r="BE44" s="61">
        <f t="shared" si="95"/>
        <v>10.935245381369873</v>
      </c>
      <c r="BF44" s="61">
        <f t="shared" si="95"/>
        <v>12.25723292238168</v>
      </c>
      <c r="BG44" s="61">
        <f t="shared" si="95"/>
        <v>13.644286891752524</v>
      </c>
      <c r="BH44" s="61">
        <f t="shared" si="95"/>
        <v>15.075453155307606</v>
      </c>
      <c r="BI44" s="61">
        <f t="shared" ref="BI44:BT45" si="96">$I44*($E44*(1-EXP(-$F44*BI$31))^$G44)</f>
        <v>16.281823817647336</v>
      </c>
      <c r="BJ44" s="61">
        <f t="shared" si="96"/>
        <v>17.17896109275231</v>
      </c>
      <c r="BK44" s="61">
        <f t="shared" si="96"/>
        <v>17.854954094990013</v>
      </c>
      <c r="BL44" s="61">
        <f t="shared" si="96"/>
        <v>18.371186266677064</v>
      </c>
      <c r="BM44" s="61">
        <f t="shared" si="96"/>
        <v>18.76993052432649</v>
      </c>
      <c r="BN44" s="61">
        <f t="shared" si="96"/>
        <v>19.080879682359843</v>
      </c>
      <c r="BO44" s="61">
        <f t="shared" si="96"/>
        <v>19.325295499869831</v>
      </c>
      <c r="BP44" s="61">
        <f t="shared" si="96"/>
        <v>19.518677707054717</v>
      </c>
      <c r="BQ44" s="61">
        <f t="shared" si="96"/>
        <v>19.672510325835738</v>
      </c>
      <c r="BR44" s="61">
        <f t="shared" si="96"/>
        <v>19.795425729102778</v>
      </c>
      <c r="BS44" s="61">
        <f t="shared" si="96"/>
        <v>19.893995396904693</v>
      </c>
      <c r="BT44" s="61">
        <f t="shared" si="96"/>
        <v>19.973277153507208</v>
      </c>
      <c r="BU44" s="3"/>
      <c r="BV44" s="3"/>
      <c r="BW44" s="61" t="s">
        <v>21</v>
      </c>
      <c r="BX44" s="46"/>
      <c r="BY44" s="46"/>
      <c r="BZ44" s="46"/>
      <c r="CA44" s="46">
        <f>CE28/10</f>
        <v>0.35</v>
      </c>
      <c r="CB44" s="46"/>
      <c r="CC44" s="46"/>
      <c r="CD44" s="46"/>
      <c r="CE44" s="46"/>
      <c r="CF44" s="46"/>
      <c r="CG44" s="46"/>
      <c r="CH44" s="3"/>
      <c r="CI44" s="61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  <c r="DL44" s="46"/>
      <c r="DM44" s="46">
        <f t="shared" si="75"/>
        <v>0</v>
      </c>
      <c r="DN44" s="46">
        <f t="shared" si="75"/>
        <v>0</v>
      </c>
      <c r="DO44" s="46">
        <f t="shared" si="75"/>
        <v>0</v>
      </c>
      <c r="DP44" s="46">
        <f t="shared" si="75"/>
        <v>0</v>
      </c>
      <c r="DQ44" s="46">
        <f t="shared" si="75"/>
        <v>0</v>
      </c>
      <c r="DR44" s="46">
        <f t="shared" si="75"/>
        <v>0</v>
      </c>
      <c r="DS44" s="46">
        <f t="shared" si="75"/>
        <v>0</v>
      </c>
      <c r="DT44" s="46">
        <f t="shared" si="75"/>
        <v>0</v>
      </c>
      <c r="DU44" s="46">
        <f t="shared" si="75"/>
        <v>0</v>
      </c>
      <c r="DV44" s="46">
        <f t="shared" si="75"/>
        <v>0</v>
      </c>
      <c r="DW44" s="46">
        <f t="shared" si="75"/>
        <v>0</v>
      </c>
      <c r="DX44" s="46">
        <f t="shared" si="75"/>
        <v>0</v>
      </c>
      <c r="DY44" s="46">
        <f t="shared" si="75"/>
        <v>0</v>
      </c>
      <c r="DZ44" s="46">
        <f t="shared" si="75"/>
        <v>0</v>
      </c>
      <c r="EA44" s="46">
        <f t="shared" si="75"/>
        <v>0</v>
      </c>
      <c r="EB44" s="46">
        <f t="shared" si="75"/>
        <v>0</v>
      </c>
      <c r="EC44" s="46">
        <f t="shared" si="76"/>
        <v>0</v>
      </c>
      <c r="ED44" s="46">
        <f t="shared" si="76"/>
        <v>0</v>
      </c>
      <c r="EE44" s="46">
        <f t="shared" si="76"/>
        <v>0</v>
      </c>
      <c r="EF44" s="46">
        <f t="shared" si="76"/>
        <v>0</v>
      </c>
      <c r="EG44" s="46">
        <f t="shared" si="76"/>
        <v>0</v>
      </c>
      <c r="EH44" s="46">
        <f t="shared" si="76"/>
        <v>0</v>
      </c>
      <c r="EI44" s="46">
        <f t="shared" si="76"/>
        <v>0</v>
      </c>
      <c r="EJ44" s="46">
        <f t="shared" si="76"/>
        <v>0</v>
      </c>
      <c r="EK44" s="46">
        <f t="shared" si="76"/>
        <v>0</v>
      </c>
      <c r="EL44" s="46">
        <f t="shared" si="76"/>
        <v>0</v>
      </c>
      <c r="EM44" s="46">
        <f t="shared" si="76"/>
        <v>0</v>
      </c>
      <c r="EN44" s="46">
        <f t="shared" si="76"/>
        <v>0</v>
      </c>
      <c r="EO44" s="46">
        <f t="shared" si="76"/>
        <v>0</v>
      </c>
      <c r="EP44" s="46"/>
      <c r="EQ44" s="46">
        <f t="shared" si="77"/>
        <v>0.35</v>
      </c>
      <c r="ER44" s="46">
        <f t="shared" si="77"/>
        <v>0.35</v>
      </c>
      <c r="ES44" s="46">
        <f t="shared" si="77"/>
        <v>0.35</v>
      </c>
      <c r="ET44" s="46">
        <f t="shared" si="77"/>
        <v>0.35</v>
      </c>
      <c r="EU44" s="46">
        <f t="shared" si="77"/>
        <v>0.35</v>
      </c>
      <c r="EV44" s="46">
        <f t="shared" si="77"/>
        <v>0.35</v>
      </c>
      <c r="EW44" s="46">
        <f t="shared" si="77"/>
        <v>0.35</v>
      </c>
      <c r="EX44" s="46">
        <f t="shared" si="77"/>
        <v>0.35</v>
      </c>
      <c r="EY44" s="46">
        <f t="shared" si="77"/>
        <v>0.35</v>
      </c>
      <c r="EZ44" s="46">
        <f t="shared" si="77"/>
        <v>0.35</v>
      </c>
      <c r="FA44" s="46">
        <f t="shared" si="77"/>
        <v>0.35</v>
      </c>
      <c r="FB44" s="46">
        <f t="shared" si="77"/>
        <v>0.35</v>
      </c>
      <c r="FC44" s="46">
        <f t="shared" si="77"/>
        <v>0.35</v>
      </c>
      <c r="FD44" s="46">
        <f t="shared" si="77"/>
        <v>0.35</v>
      </c>
      <c r="FE44" s="46">
        <f t="shared" si="77"/>
        <v>0.35</v>
      </c>
      <c r="FF44" s="46">
        <f t="shared" si="77"/>
        <v>0.35</v>
      </c>
      <c r="FG44" s="46">
        <f t="shared" si="78"/>
        <v>0.35</v>
      </c>
      <c r="FH44" s="46">
        <f t="shared" si="78"/>
        <v>0.35</v>
      </c>
      <c r="FI44" s="46">
        <f t="shared" si="78"/>
        <v>0.35</v>
      </c>
      <c r="FJ44" s="46">
        <f t="shared" si="78"/>
        <v>0.35</v>
      </c>
      <c r="FK44" s="46">
        <f t="shared" si="78"/>
        <v>0.35</v>
      </c>
      <c r="FL44" s="46">
        <f t="shared" si="78"/>
        <v>0.35</v>
      </c>
      <c r="FM44" s="46">
        <f t="shared" si="78"/>
        <v>0.35</v>
      </c>
      <c r="FN44" s="46">
        <f t="shared" si="78"/>
        <v>0.35</v>
      </c>
      <c r="FO44" s="46">
        <f t="shared" si="78"/>
        <v>0.35</v>
      </c>
      <c r="FP44" s="46">
        <f t="shared" si="78"/>
        <v>0.35</v>
      </c>
      <c r="FQ44" s="46">
        <f t="shared" si="78"/>
        <v>0.35</v>
      </c>
      <c r="FR44" s="46">
        <f t="shared" si="78"/>
        <v>0.35</v>
      </c>
      <c r="FS44" s="46">
        <f t="shared" si="78"/>
        <v>0.35</v>
      </c>
      <c r="FT44" s="46"/>
      <c r="FU44" s="46">
        <f t="shared" si="90"/>
        <v>172.78588638226049</v>
      </c>
      <c r="FV44" s="46">
        <f t="shared" si="90"/>
        <v>203.32470088061129</v>
      </c>
      <c r="FW44" s="46">
        <f t="shared" si="90"/>
        <v>238.83759355432275</v>
      </c>
      <c r="FX44" s="46">
        <f t="shared" si="90"/>
        <v>279.99456619511545</v>
      </c>
      <c r="FY44" s="46">
        <f t="shared" si="79"/>
        <v>327.50931854431059</v>
      </c>
      <c r="FZ44" s="46">
        <f t="shared" si="79"/>
        <v>382.12530256846702</v>
      </c>
      <c r="GA44" s="46">
        <f t="shared" si="79"/>
        <v>444.59465736761234</v>
      </c>
      <c r="GB44" s="46">
        <f t="shared" si="79"/>
        <v>515.6484864213304</v>
      </c>
      <c r="GC44" s="46">
        <f t="shared" si="79"/>
        <v>595.95705500115673</v>
      </c>
      <c r="GD44" s="46">
        <f t="shared" si="79"/>
        <v>686.07886741835637</v>
      </c>
      <c r="GE44" s="46">
        <f t="shared" si="79"/>
        <v>786.39834602814119</v>
      </c>
      <c r="GF44" s="46">
        <f t="shared" si="79"/>
        <v>897.05309722125412</v>
      </c>
      <c r="GG44" s="46">
        <f t="shared" si="79"/>
        <v>1017.8536140519719</v>
      </c>
      <c r="GH44" s="46">
        <f t="shared" si="79"/>
        <v>1148.2007650438366</v>
      </c>
      <c r="GI44" s="46">
        <f t="shared" si="79"/>
        <v>1287.0094568500765</v>
      </c>
      <c r="GJ44" s="46">
        <f t="shared" si="79"/>
        <v>1432.650123634015</v>
      </c>
      <c r="GK44" s="46">
        <f t="shared" si="80"/>
        <v>1582.9225813072987</v>
      </c>
      <c r="GL44" s="46">
        <f t="shared" si="80"/>
        <v>1709.5915008529703</v>
      </c>
      <c r="GM44" s="46">
        <f t="shared" si="80"/>
        <v>1803.7909147389926</v>
      </c>
      <c r="GN44" s="46">
        <f t="shared" si="80"/>
        <v>1874.7701799739514</v>
      </c>
      <c r="GO44" s="46">
        <f t="shared" si="80"/>
        <v>1928.9745580010917</v>
      </c>
      <c r="GP44" s="46">
        <f t="shared" si="80"/>
        <v>1970.8427050542814</v>
      </c>
      <c r="GQ44" s="46">
        <f t="shared" si="80"/>
        <v>2003.4923666477835</v>
      </c>
      <c r="GR44" s="46">
        <f t="shared" si="80"/>
        <v>2029.1560274863323</v>
      </c>
      <c r="GS44" s="46">
        <f t="shared" si="80"/>
        <v>2049.4611592407455</v>
      </c>
      <c r="GT44" s="46">
        <f t="shared" si="80"/>
        <v>2065.6135842127524</v>
      </c>
      <c r="GU44" s="46">
        <f t="shared" si="80"/>
        <v>2078.5197015557915</v>
      </c>
      <c r="GV44" s="46">
        <f t="shared" si="80"/>
        <v>2088.8695166749926</v>
      </c>
      <c r="GW44" s="46">
        <f t="shared" si="80"/>
        <v>2097.1941011182566</v>
      </c>
    </row>
    <row r="45" spans="1:205" x14ac:dyDescent="0.25">
      <c r="C45" s="3"/>
      <c r="D45" s="46" t="s">
        <v>22</v>
      </c>
      <c r="E45" s="46">
        <v>250</v>
      </c>
      <c r="F45" s="46">
        <v>3.5000000000000003E-2</v>
      </c>
      <c r="G45" s="46">
        <v>1.7</v>
      </c>
      <c r="H45" s="46">
        <f t="shared" si="92"/>
        <v>55</v>
      </c>
      <c r="I45" s="46">
        <f>IF(H45&lt;58.8, 0.005*(EXP(0.061*H45)-1), 0.176+0.02*(H45-58.8))</f>
        <v>0.13822802095353307</v>
      </c>
      <c r="J45" s="46"/>
      <c r="K45" s="46"/>
      <c r="L45" s="46"/>
      <c r="M45" s="46"/>
      <c r="N45" s="46">
        <f>$I45*($E45*(1-EXP(-$F45*N$31))^$G45)</f>
        <v>1.4468157124713474</v>
      </c>
      <c r="O45" s="46">
        <f t="shared" si="93"/>
        <v>1.7593134514569331</v>
      </c>
      <c r="P45" s="46">
        <f t="shared" si="93"/>
        <v>2.1341582533130352</v>
      </c>
      <c r="Q45" s="46">
        <f t="shared" si="93"/>
        <v>2.5818660434880605</v>
      </c>
      <c r="R45" s="46">
        <f t="shared" si="93"/>
        <v>3.1140131698666229</v>
      </c>
      <c r="S45" s="46">
        <f t="shared" si="93"/>
        <v>3.7430654269752535</v>
      </c>
      <c r="T45" s="46">
        <f t="shared" si="93"/>
        <v>4.4820724315655864</v>
      </c>
      <c r="U45" s="46">
        <f t="shared" si="93"/>
        <v>5.3441905972534558</v>
      </c>
      <c r="V45" s="46">
        <f t="shared" si="93"/>
        <v>6.3419989533326628</v>
      </c>
      <c r="W45" s="46">
        <f t="shared" si="93"/>
        <v>7.4865794551330103</v>
      </c>
      <c r="X45" s="46">
        <f t="shared" si="93"/>
        <v>8.7863503217897918</v>
      </c>
      <c r="Y45" s="46">
        <f t="shared" si="93"/>
        <v>10.245670491648713</v>
      </c>
      <c r="Z45" s="46">
        <f t="shared" si="93"/>
        <v>11.863277912447776</v>
      </c>
      <c r="AA45" s="46">
        <f t="shared" si="93"/>
        <v>13.630684279173654</v>
      </c>
      <c r="AB45" s="46">
        <f t="shared" si="93"/>
        <v>15.530719992819112</v>
      </c>
      <c r="AC45" s="46">
        <f t="shared" si="93"/>
        <v>17.536495098594472</v>
      </c>
      <c r="AD45" s="46">
        <f t="shared" si="93"/>
        <v>19.611096208239616</v>
      </c>
      <c r="AE45" s="46">
        <f t="shared" si="94"/>
        <v>21.357665133837461</v>
      </c>
      <c r="AF45" s="46">
        <f t="shared" si="94"/>
        <v>22.65192002169778</v>
      </c>
      <c r="AG45" s="46">
        <f t="shared" si="94"/>
        <v>23.622967601654331</v>
      </c>
      <c r="AH45" s="46">
        <f t="shared" si="94"/>
        <v>24.361364955526792</v>
      </c>
      <c r="AI45" s="46">
        <f t="shared" si="94"/>
        <v>24.92947895190315</v>
      </c>
      <c r="AJ45" s="46">
        <f t="shared" si="94"/>
        <v>25.370974686866159</v>
      </c>
      <c r="AK45" s="46">
        <f t="shared" si="94"/>
        <v>25.716970393264724</v>
      </c>
      <c r="AL45" s="46">
        <f t="shared" si="94"/>
        <v>25.990030684002061</v>
      </c>
      <c r="AM45" s="46">
        <f t="shared" si="94"/>
        <v>26.206784761257126</v>
      </c>
      <c r="AN45" s="46">
        <f t="shared" si="94"/>
        <v>26.379669030526163</v>
      </c>
      <c r="AO45" s="46">
        <f t="shared" si="94"/>
        <v>26.518106647609848</v>
      </c>
      <c r="AP45" s="46">
        <f t="shared" si="94"/>
        <v>26.629319939939442</v>
      </c>
      <c r="AQ45" s="3"/>
      <c r="AR45" s="61">
        <f>$I45*($E45*(1-EXP(-$F45*AR$31))^$G45)</f>
        <v>1.4468157124713474</v>
      </c>
      <c r="AS45" s="61">
        <f t="shared" si="95"/>
        <v>1.7593134514569331</v>
      </c>
      <c r="AT45" s="61">
        <f t="shared" si="95"/>
        <v>2.1341582533130352</v>
      </c>
      <c r="AU45" s="61">
        <f t="shared" si="95"/>
        <v>2.5818660434880605</v>
      </c>
      <c r="AV45" s="61">
        <f t="shared" si="95"/>
        <v>3.1140131698666229</v>
      </c>
      <c r="AW45" s="61">
        <f t="shared" si="95"/>
        <v>3.7430654269752535</v>
      </c>
      <c r="AX45" s="61">
        <f>$I45*($E45*(1-EXP(-$F45*AX$31))^$G45)</f>
        <v>4.4820724315655864</v>
      </c>
      <c r="AY45" s="61">
        <f t="shared" si="95"/>
        <v>5.3441905972534558</v>
      </c>
      <c r="AZ45" s="61">
        <f t="shared" si="95"/>
        <v>6.3419989533326628</v>
      </c>
      <c r="BA45" s="61">
        <f t="shared" si="95"/>
        <v>7.4865794551330103</v>
      </c>
      <c r="BB45" s="61">
        <f t="shared" si="95"/>
        <v>8.7863503217897918</v>
      </c>
      <c r="BC45" s="61">
        <f t="shared" si="95"/>
        <v>10.245670491648713</v>
      </c>
      <c r="BD45" s="61">
        <f t="shared" si="95"/>
        <v>11.863277912447776</v>
      </c>
      <c r="BE45" s="61">
        <f t="shared" si="95"/>
        <v>13.630684279173654</v>
      </c>
      <c r="BF45" s="61">
        <f t="shared" si="95"/>
        <v>15.530719992819112</v>
      </c>
      <c r="BG45" s="61">
        <f t="shared" si="95"/>
        <v>17.536495098594472</v>
      </c>
      <c r="BH45" s="61">
        <f t="shared" si="95"/>
        <v>19.611096208239616</v>
      </c>
      <c r="BI45" s="61">
        <f t="shared" si="96"/>
        <v>21.357665133837461</v>
      </c>
      <c r="BJ45" s="61">
        <f t="shared" si="96"/>
        <v>22.65192002169778</v>
      </c>
      <c r="BK45" s="61">
        <f t="shared" si="96"/>
        <v>23.622967601654331</v>
      </c>
      <c r="BL45" s="61">
        <f t="shared" si="96"/>
        <v>24.361364955526792</v>
      </c>
      <c r="BM45" s="61">
        <f t="shared" si="96"/>
        <v>24.92947895190315</v>
      </c>
      <c r="BN45" s="61">
        <f t="shared" si="96"/>
        <v>25.370974686866159</v>
      </c>
      <c r="BO45" s="61">
        <f t="shared" si="96"/>
        <v>25.716970393264724</v>
      </c>
      <c r="BP45" s="61">
        <f t="shared" si="96"/>
        <v>25.990030684002061</v>
      </c>
      <c r="BQ45" s="61">
        <f t="shared" si="96"/>
        <v>26.206784761257126</v>
      </c>
      <c r="BR45" s="61">
        <f t="shared" si="96"/>
        <v>26.379669030526163</v>
      </c>
      <c r="BS45" s="61">
        <f t="shared" si="96"/>
        <v>26.518106647609848</v>
      </c>
      <c r="BT45" s="61">
        <f t="shared" si="96"/>
        <v>26.629319939939442</v>
      </c>
      <c r="BU45" s="3"/>
      <c r="BV45" s="3"/>
      <c r="BW45" s="61" t="s">
        <v>22</v>
      </c>
      <c r="BX45" s="46"/>
      <c r="BY45" s="46"/>
      <c r="BZ45" s="46"/>
      <c r="CA45" s="46">
        <f>CE28/10</f>
        <v>0.35</v>
      </c>
      <c r="CB45" s="46"/>
      <c r="CC45" s="46"/>
      <c r="CD45" s="46"/>
      <c r="CE45" s="46"/>
      <c r="CF45" s="46"/>
      <c r="CG45" s="46"/>
      <c r="CH45" s="3"/>
      <c r="CI45" s="61"/>
      <c r="CJ45" s="46"/>
      <c r="CK45" s="46"/>
      <c r="CL45" s="46"/>
      <c r="CM45" s="46"/>
      <c r="CN45" s="46"/>
      <c r="CO45" s="46"/>
      <c r="CP45" s="46"/>
      <c r="CQ45" s="46"/>
      <c r="CR45" s="46"/>
      <c r="CS45" s="46"/>
      <c r="CT45" s="46"/>
      <c r="CU45" s="46"/>
      <c r="CV45" s="46"/>
      <c r="CW45" s="46"/>
      <c r="CX45" s="46"/>
      <c r="CY45" s="46"/>
      <c r="CZ45" s="46"/>
      <c r="DA45" s="46"/>
      <c r="DB45" s="46"/>
      <c r="DC45" s="46"/>
      <c r="DD45" s="46"/>
      <c r="DE45" s="46"/>
      <c r="DF45" s="46"/>
      <c r="DG45" s="46"/>
      <c r="DH45" s="46"/>
      <c r="DI45" s="46"/>
      <c r="DJ45" s="46"/>
      <c r="DK45" s="46"/>
      <c r="DL45" s="46"/>
      <c r="DM45" s="46">
        <f t="shared" si="75"/>
        <v>0</v>
      </c>
      <c r="DN45" s="46">
        <f t="shared" si="75"/>
        <v>0</v>
      </c>
      <c r="DO45" s="46">
        <f t="shared" si="75"/>
        <v>0</v>
      </c>
      <c r="DP45" s="46">
        <f t="shared" si="75"/>
        <v>0</v>
      </c>
      <c r="DQ45" s="46">
        <f t="shared" si="75"/>
        <v>0</v>
      </c>
      <c r="DR45" s="46">
        <f t="shared" si="75"/>
        <v>0</v>
      </c>
      <c r="DS45" s="46">
        <f t="shared" si="75"/>
        <v>0</v>
      </c>
      <c r="DT45" s="46">
        <f t="shared" si="75"/>
        <v>0</v>
      </c>
      <c r="DU45" s="46">
        <f t="shared" si="75"/>
        <v>0</v>
      </c>
      <c r="DV45" s="46">
        <f t="shared" si="75"/>
        <v>0</v>
      </c>
      <c r="DW45" s="46">
        <f t="shared" si="75"/>
        <v>0</v>
      </c>
      <c r="DX45" s="46">
        <f t="shared" si="75"/>
        <v>0</v>
      </c>
      <c r="DY45" s="46">
        <f t="shared" si="75"/>
        <v>0</v>
      </c>
      <c r="DZ45" s="46">
        <f t="shared" si="75"/>
        <v>0</v>
      </c>
      <c r="EA45" s="46">
        <f t="shared" si="75"/>
        <v>0</v>
      </c>
      <c r="EB45" s="46">
        <f t="shared" si="75"/>
        <v>0</v>
      </c>
      <c r="EC45" s="46">
        <f t="shared" si="76"/>
        <v>0</v>
      </c>
      <c r="ED45" s="46">
        <f t="shared" si="76"/>
        <v>0</v>
      </c>
      <c r="EE45" s="46">
        <f t="shared" si="76"/>
        <v>0</v>
      </c>
      <c r="EF45" s="46">
        <f t="shared" si="76"/>
        <v>0</v>
      </c>
      <c r="EG45" s="46">
        <f t="shared" si="76"/>
        <v>0</v>
      </c>
      <c r="EH45" s="46">
        <f t="shared" si="76"/>
        <v>0</v>
      </c>
      <c r="EI45" s="46">
        <f t="shared" si="76"/>
        <v>0</v>
      </c>
      <c r="EJ45" s="46">
        <f t="shared" si="76"/>
        <v>0</v>
      </c>
      <c r="EK45" s="46">
        <f t="shared" si="76"/>
        <v>0</v>
      </c>
      <c r="EL45" s="46">
        <f t="shared" si="76"/>
        <v>0</v>
      </c>
      <c r="EM45" s="46">
        <f t="shared" si="76"/>
        <v>0</v>
      </c>
      <c r="EN45" s="46">
        <f t="shared" si="76"/>
        <v>0</v>
      </c>
      <c r="EO45" s="46">
        <f t="shared" si="76"/>
        <v>0</v>
      </c>
      <c r="EP45" s="46"/>
      <c r="EQ45" s="46">
        <f t="shared" si="77"/>
        <v>0.35</v>
      </c>
      <c r="ER45" s="46">
        <f t="shared" si="77"/>
        <v>0.35</v>
      </c>
      <c r="ES45" s="46">
        <f t="shared" si="77"/>
        <v>0.35</v>
      </c>
      <c r="ET45" s="46">
        <f t="shared" si="77"/>
        <v>0.35</v>
      </c>
      <c r="EU45" s="46">
        <f t="shared" si="77"/>
        <v>0.35</v>
      </c>
      <c r="EV45" s="46">
        <f t="shared" si="77"/>
        <v>0.35</v>
      </c>
      <c r="EW45" s="46">
        <f t="shared" si="77"/>
        <v>0.35</v>
      </c>
      <c r="EX45" s="46">
        <f t="shared" si="77"/>
        <v>0.35</v>
      </c>
      <c r="EY45" s="46">
        <f t="shared" si="77"/>
        <v>0.35</v>
      </c>
      <c r="EZ45" s="46">
        <f t="shared" si="77"/>
        <v>0.35</v>
      </c>
      <c r="FA45" s="46">
        <f t="shared" si="77"/>
        <v>0.35</v>
      </c>
      <c r="FB45" s="46">
        <f t="shared" si="77"/>
        <v>0.35</v>
      </c>
      <c r="FC45" s="46">
        <f t="shared" si="77"/>
        <v>0.35</v>
      </c>
      <c r="FD45" s="46">
        <f t="shared" si="77"/>
        <v>0.35</v>
      </c>
      <c r="FE45" s="46">
        <f t="shared" si="77"/>
        <v>0.35</v>
      </c>
      <c r="FF45" s="46">
        <f t="shared" si="77"/>
        <v>0.35</v>
      </c>
      <c r="FG45" s="46">
        <f t="shared" si="78"/>
        <v>0.35</v>
      </c>
      <c r="FH45" s="46">
        <f t="shared" si="78"/>
        <v>0.35</v>
      </c>
      <c r="FI45" s="46">
        <f t="shared" si="78"/>
        <v>0.35</v>
      </c>
      <c r="FJ45" s="46">
        <f t="shared" si="78"/>
        <v>0.35</v>
      </c>
      <c r="FK45" s="46">
        <f t="shared" si="78"/>
        <v>0.35</v>
      </c>
      <c r="FL45" s="46">
        <f t="shared" si="78"/>
        <v>0.35</v>
      </c>
      <c r="FM45" s="46">
        <f t="shared" si="78"/>
        <v>0.35</v>
      </c>
      <c r="FN45" s="46">
        <f t="shared" si="78"/>
        <v>0.35</v>
      </c>
      <c r="FO45" s="46">
        <f t="shared" si="78"/>
        <v>0.35</v>
      </c>
      <c r="FP45" s="46">
        <f t="shared" si="78"/>
        <v>0.35</v>
      </c>
      <c r="FQ45" s="46">
        <f t="shared" si="78"/>
        <v>0.35</v>
      </c>
      <c r="FR45" s="46">
        <f t="shared" si="78"/>
        <v>0.35</v>
      </c>
      <c r="FS45" s="46">
        <f t="shared" si="78"/>
        <v>0.35</v>
      </c>
      <c r="FT45" s="46"/>
      <c r="FU45" s="46">
        <f t="shared" si="90"/>
        <v>151.91564980949147</v>
      </c>
      <c r="FV45" s="46">
        <f t="shared" si="90"/>
        <v>184.72791240297798</v>
      </c>
      <c r="FW45" s="46">
        <f t="shared" si="90"/>
        <v>224.0866165978687</v>
      </c>
      <c r="FX45" s="46">
        <f t="shared" si="90"/>
        <v>271.09593456624634</v>
      </c>
      <c r="FY45" s="46">
        <f t="shared" si="79"/>
        <v>326.97138283599543</v>
      </c>
      <c r="FZ45" s="46">
        <f t="shared" si="79"/>
        <v>393.02186983240159</v>
      </c>
      <c r="GA45" s="46">
        <f t="shared" si="79"/>
        <v>470.61760531438659</v>
      </c>
      <c r="GB45" s="46">
        <f t="shared" si="79"/>
        <v>561.14001271161283</v>
      </c>
      <c r="GC45" s="46">
        <f t="shared" si="79"/>
        <v>665.90989009992961</v>
      </c>
      <c r="GD45" s="46">
        <f t="shared" si="79"/>
        <v>786.09084278896603</v>
      </c>
      <c r="GE45" s="46">
        <f t="shared" si="79"/>
        <v>922.5667837879281</v>
      </c>
      <c r="GF45" s="46">
        <f t="shared" si="79"/>
        <v>1075.7954016231149</v>
      </c>
      <c r="GG45" s="46">
        <f t="shared" si="79"/>
        <v>1245.6441808070165</v>
      </c>
      <c r="GH45" s="46">
        <f t="shared" si="79"/>
        <v>1431.2218493132336</v>
      </c>
      <c r="GI45" s="46">
        <f t="shared" si="79"/>
        <v>1630.7255992460068</v>
      </c>
      <c r="GJ45" s="46">
        <f t="shared" si="79"/>
        <v>1841.3319853524195</v>
      </c>
      <c r="GK45" s="46">
        <f t="shared" si="80"/>
        <v>2059.1651018651596</v>
      </c>
      <c r="GL45" s="46">
        <f t="shared" si="80"/>
        <v>2242.5548390529334</v>
      </c>
      <c r="GM45" s="46">
        <f t="shared" si="80"/>
        <v>2378.4516022782668</v>
      </c>
      <c r="GN45" s="46">
        <f t="shared" si="80"/>
        <v>2480.4115981737045</v>
      </c>
      <c r="GO45" s="46">
        <f t="shared" si="80"/>
        <v>2557.9433203303133</v>
      </c>
      <c r="GP45" s="46">
        <f t="shared" si="80"/>
        <v>2617.5952899498307</v>
      </c>
      <c r="GQ45" s="46">
        <f t="shared" si="80"/>
        <v>2663.9523421209465</v>
      </c>
      <c r="GR45" s="46">
        <f t="shared" si="80"/>
        <v>2700.281891292796</v>
      </c>
      <c r="GS45" s="46">
        <f t="shared" si="80"/>
        <v>2728.9532218202166</v>
      </c>
      <c r="GT45" s="46">
        <f t="shared" si="80"/>
        <v>2751.7123999319983</v>
      </c>
      <c r="GU45" s="46">
        <f t="shared" si="80"/>
        <v>2769.8652482052471</v>
      </c>
      <c r="GV45" s="46">
        <f t="shared" si="80"/>
        <v>2784.4011979990341</v>
      </c>
      <c r="GW45" s="46">
        <f t="shared" si="80"/>
        <v>2796.0785936936413</v>
      </c>
    </row>
    <row r="46" spans="1:205" x14ac:dyDescent="0.25">
      <c r="C46" s="1"/>
      <c r="D46" s="47" t="s">
        <v>56</v>
      </c>
      <c r="E46" s="47"/>
      <c r="F46" s="47"/>
      <c r="G46" s="47"/>
      <c r="H46" s="47">
        <f t="shared" si="92"/>
        <v>55</v>
      </c>
      <c r="I46" s="47"/>
      <c r="J46" s="47">
        <v>0.8</v>
      </c>
      <c r="K46" s="47">
        <v>50</v>
      </c>
      <c r="L46" s="47">
        <f>IF('Graph-Settings'!$I$6='Graph-Settings'!$C$46, K46, 'Graph-Settings'!$I$6)</f>
        <v>50</v>
      </c>
      <c r="M46" s="47">
        <f t="shared" ref="M46:M51" si="97">EXP(50*LN($J46)*(1/$L46-1/$K46))</f>
        <v>1</v>
      </c>
      <c r="N46" s="47">
        <f>($H46/100*N$33)+((100-$H46)/100*N$39)</f>
        <v>3.0939862573682761</v>
      </c>
      <c r="O46" s="47">
        <f t="shared" ref="O46:AP46" si="98">($H46/100*O$33)+((100-$H46)/100*O$39)</f>
        <v>3.694412531727747</v>
      </c>
      <c r="P46" s="47">
        <f t="shared" si="98"/>
        <v>4.4039085250256322</v>
      </c>
      <c r="Q46" s="47">
        <f t="shared" si="98"/>
        <v>5.2396682261893117</v>
      </c>
      <c r="R46" s="47">
        <f t="shared" si="98"/>
        <v>6.2206789623850138</v>
      </c>
      <c r="S46" s="47">
        <f t="shared" si="98"/>
        <v>7.3675726598363562</v>
      </c>
      <c r="T46" s="47">
        <f t="shared" si="98"/>
        <v>8.7023214068138817</v>
      </c>
      <c r="U46" s="47">
        <f t="shared" si="98"/>
        <v>10.247729253087792</v>
      </c>
      <c r="V46" s="47">
        <f t="shared" si="98"/>
        <v>12.02666810628422</v>
      </c>
      <c r="W46" s="47">
        <f t="shared" si="98"/>
        <v>14.06100616083139</v>
      </c>
      <c r="X46" s="47">
        <f t="shared" si="98"/>
        <v>16.37018562400878</v>
      </c>
      <c r="Y46" s="47">
        <f t="shared" si="98"/>
        <v>18.969426437762017</v>
      </c>
      <c r="Z46" s="47">
        <f t="shared" si="98"/>
        <v>21.867568478107742</v>
      </c>
      <c r="AA46" s="47">
        <f t="shared" si="98"/>
        <v>25.064620167996353</v>
      </c>
      <c r="AB46" s="47">
        <f t="shared" si="98"/>
        <v>28.549158516228651</v>
      </c>
      <c r="AC46" s="47">
        <f t="shared" si="98"/>
        <v>32.295822194042422</v>
      </c>
      <c r="AD46" s="47">
        <f t="shared" si="98"/>
        <v>36.263246436712436</v>
      </c>
      <c r="AE46" s="47">
        <f t="shared" si="98"/>
        <v>39.692839164456899</v>
      </c>
      <c r="AF46" s="47">
        <f t="shared" si="98"/>
        <v>42.297738179535529</v>
      </c>
      <c r="AG46" s="47">
        <f t="shared" si="98"/>
        <v>44.293437044878914</v>
      </c>
      <c r="AH46" s="47">
        <f t="shared" si="98"/>
        <v>45.837743820380027</v>
      </c>
      <c r="AI46" s="47">
        <f t="shared" si="98"/>
        <v>47.043250329075931</v>
      </c>
      <c r="AJ46" s="47">
        <f t="shared" si="98"/>
        <v>47.99133994284427</v>
      </c>
      <c r="AK46" s="47">
        <f t="shared" si="98"/>
        <v>48.74168272541074</v>
      </c>
      <c r="AL46" s="47">
        <f t="shared" si="98"/>
        <v>49.3386455512751</v>
      </c>
      <c r="AM46" s="47">
        <f t="shared" si="98"/>
        <v>49.815650130158502</v>
      </c>
      <c r="AN46" s="47">
        <f t="shared" si="98"/>
        <v>50.198171741714233</v>
      </c>
      <c r="AO46" s="47">
        <f t="shared" si="98"/>
        <v>50.505832228649282</v>
      </c>
      <c r="AP46" s="47">
        <f t="shared" si="98"/>
        <v>50.753882929580037</v>
      </c>
      <c r="AQ46" s="3"/>
      <c r="AR46" s="62">
        <f>$M46*N46</f>
        <v>3.0939862573682761</v>
      </c>
      <c r="AS46" s="62">
        <f t="shared" ref="AS46:AW49" si="99">$M46*O46</f>
        <v>3.694412531727747</v>
      </c>
      <c r="AT46" s="62">
        <f t="shared" si="99"/>
        <v>4.4039085250256322</v>
      </c>
      <c r="AU46" s="62">
        <f t="shared" si="99"/>
        <v>5.2396682261893117</v>
      </c>
      <c r="AV46" s="62">
        <f t="shared" si="99"/>
        <v>6.2206789623850138</v>
      </c>
      <c r="AW46" s="62">
        <f t="shared" si="99"/>
        <v>7.3675726598363562</v>
      </c>
      <c r="AX46" s="62">
        <f>$M46*T46</f>
        <v>8.7023214068138817</v>
      </c>
      <c r="AY46" s="62">
        <f t="shared" ref="AY46:BN49" si="100">$M46*U46</f>
        <v>10.247729253087792</v>
      </c>
      <c r="AZ46" s="62">
        <f t="shared" si="100"/>
        <v>12.02666810628422</v>
      </c>
      <c r="BA46" s="62">
        <f t="shared" si="100"/>
        <v>14.06100616083139</v>
      </c>
      <c r="BB46" s="62">
        <f t="shared" si="100"/>
        <v>16.37018562400878</v>
      </c>
      <c r="BC46" s="62">
        <f t="shared" si="100"/>
        <v>18.969426437762017</v>
      </c>
      <c r="BD46" s="62">
        <f t="shared" si="100"/>
        <v>21.867568478107742</v>
      </c>
      <c r="BE46" s="62">
        <f t="shared" si="100"/>
        <v>25.064620167996353</v>
      </c>
      <c r="BF46" s="62">
        <f t="shared" si="100"/>
        <v>28.549158516228651</v>
      </c>
      <c r="BG46" s="62">
        <f t="shared" si="100"/>
        <v>32.295822194042422</v>
      </c>
      <c r="BH46" s="62">
        <f t="shared" si="100"/>
        <v>36.263246436712436</v>
      </c>
      <c r="BI46" s="62">
        <f t="shared" si="100"/>
        <v>39.692839164456899</v>
      </c>
      <c r="BJ46" s="62">
        <f t="shared" si="100"/>
        <v>42.297738179535529</v>
      </c>
      <c r="BK46" s="62">
        <f t="shared" si="100"/>
        <v>44.293437044878914</v>
      </c>
      <c r="BL46" s="62">
        <f t="shared" si="100"/>
        <v>45.837743820380027</v>
      </c>
      <c r="BM46" s="62">
        <f t="shared" si="100"/>
        <v>47.043250329075931</v>
      </c>
      <c r="BN46" s="62">
        <f t="shared" si="100"/>
        <v>47.99133994284427</v>
      </c>
      <c r="BO46" s="62">
        <f t="shared" ref="BO46:BT49" si="101">$M46*AK46</f>
        <v>48.74168272541074</v>
      </c>
      <c r="BP46" s="62">
        <f t="shared" si="101"/>
        <v>49.3386455512751</v>
      </c>
      <c r="BQ46" s="62">
        <f t="shared" si="101"/>
        <v>49.815650130158502</v>
      </c>
      <c r="BR46" s="62">
        <f t="shared" si="101"/>
        <v>50.198171741714233</v>
      </c>
      <c r="BS46" s="62">
        <f t="shared" si="101"/>
        <v>50.505832228649282</v>
      </c>
      <c r="BT46" s="62">
        <f t="shared" si="101"/>
        <v>50.753882929580037</v>
      </c>
      <c r="BU46" s="3"/>
      <c r="BV46" s="3"/>
      <c r="BW46" s="62" t="s">
        <v>17</v>
      </c>
      <c r="BX46" s="47"/>
      <c r="BY46" s="47"/>
      <c r="BZ46" s="47"/>
      <c r="CA46" s="47">
        <f>($C$6/100*$CA$6)+((100-$C$6)/100*$CA$12)</f>
        <v>1.7318570722069242</v>
      </c>
      <c r="CB46" s="47"/>
      <c r="CC46" s="47">
        <v>6</v>
      </c>
      <c r="CD46" s="47">
        <v>0.8</v>
      </c>
      <c r="CE46" s="47">
        <f>0.001*CC46^1.5*(460+25.9*$CC$1)^1.5</f>
        <v>2381.5836371856572</v>
      </c>
      <c r="CF46" s="47">
        <f t="shared" ref="CF46:CF49" si="102">CE46/(300*CA46)</f>
        <v>4.5838725674029961</v>
      </c>
      <c r="CG46" s="47"/>
      <c r="CH46" s="3"/>
      <c r="CI46" s="62">
        <f t="shared" ref="CI46:CX49" si="103">IF(1-EXP(-0.23*(AR46-$CF46))&lt;0, 0, 1-EXP(-0.23*(AR46-$CF46)))</f>
        <v>0</v>
      </c>
      <c r="CJ46" s="47">
        <f t="shared" si="103"/>
        <v>0</v>
      </c>
      <c r="CK46" s="47">
        <f t="shared" si="103"/>
        <v>0</v>
      </c>
      <c r="CL46" s="47">
        <f t="shared" si="103"/>
        <v>0.14000869609222477</v>
      </c>
      <c r="CM46" s="47">
        <f t="shared" si="103"/>
        <v>0.31371718595727394</v>
      </c>
      <c r="CN46" s="47">
        <f t="shared" si="103"/>
        <v>0.47283992095405181</v>
      </c>
      <c r="CO46" s="47">
        <f t="shared" si="103"/>
        <v>0.61219135075784592</v>
      </c>
      <c r="CP46" s="47">
        <f t="shared" si="103"/>
        <v>0.72819952718783565</v>
      </c>
      <c r="CQ46" s="47">
        <f t="shared" si="103"/>
        <v>0.81946723135428179</v>
      </c>
      <c r="CR46" s="47">
        <f t="shared" si="103"/>
        <v>0.88692915688514928</v>
      </c>
      <c r="CS46" s="47">
        <f t="shared" si="103"/>
        <v>0.93351985870221987</v>
      </c>
      <c r="CT46" s="47">
        <f t="shared" si="103"/>
        <v>0.96343549764346093</v>
      </c>
      <c r="CU46" s="47">
        <f t="shared" si="103"/>
        <v>0.98122539386026242</v>
      </c>
      <c r="CV46" s="47">
        <f t="shared" si="103"/>
        <v>0.99100037121075935</v>
      </c>
      <c r="CW46" s="47">
        <f t="shared" si="103"/>
        <v>0.99596204041669867</v>
      </c>
      <c r="CX46" s="47">
        <f t="shared" si="103"/>
        <v>0.99829424664283906</v>
      </c>
      <c r="CY46" s="47">
        <f t="shared" ref="CY46:DK49" si="104">IF(1-EXP(-0.23*(BH46-$CF46))&lt;0, 0, 1-EXP(-0.23*(BH46-$CF46)))</f>
        <v>0.99931511251587202</v>
      </c>
      <c r="CZ46" s="47">
        <f t="shared" si="104"/>
        <v>0.99968879612605321</v>
      </c>
      <c r="DA46" s="47">
        <f t="shared" si="104"/>
        <v>0.99982905848727077</v>
      </c>
      <c r="DB46" s="47">
        <f t="shared" si="104"/>
        <v>0.99989198061214979</v>
      </c>
      <c r="DC46" s="47">
        <f t="shared" si="104"/>
        <v>0.99992427410546547</v>
      </c>
      <c r="DD46" s="47">
        <f t="shared" si="104"/>
        <v>0.99994261094115044</v>
      </c>
      <c r="DE46" s="47">
        <f t="shared" si="104"/>
        <v>0.99995385479470522</v>
      </c>
      <c r="DF46" s="47">
        <f t="shared" si="104"/>
        <v>0.99996116918153732</v>
      </c>
      <c r="DG46" s="47">
        <f t="shared" si="104"/>
        <v>0.9999661508877955</v>
      </c>
      <c r="DH46" s="47">
        <f t="shared" si="104"/>
        <v>0.99996966804678122</v>
      </c>
      <c r="DI46" s="47">
        <f t="shared" si="104"/>
        <v>0.99997222262757079</v>
      </c>
      <c r="DJ46" s="47">
        <f t="shared" si="104"/>
        <v>0.99997412027520016</v>
      </c>
      <c r="DK46" s="47">
        <f t="shared" si="104"/>
        <v>0.99997555542830607</v>
      </c>
      <c r="DL46" s="47"/>
      <c r="DM46" s="47">
        <f t="shared" ref="DM46:DV47" si="105">$C$6/100*CI46*$CD46</f>
        <v>0</v>
      </c>
      <c r="DN46" s="47">
        <f t="shared" si="105"/>
        <v>0</v>
      </c>
      <c r="DO46" s="47">
        <f t="shared" si="105"/>
        <v>0</v>
      </c>
      <c r="DP46" s="47">
        <f t="shared" si="105"/>
        <v>6.1603826280578901E-2</v>
      </c>
      <c r="DQ46" s="47">
        <f t="shared" si="105"/>
        <v>0.13803556182120055</v>
      </c>
      <c r="DR46" s="47">
        <f t="shared" si="105"/>
        <v>0.20804956521978282</v>
      </c>
      <c r="DS46" s="47">
        <f t="shared" si="105"/>
        <v>0.26936419433345227</v>
      </c>
      <c r="DT46" s="47">
        <f t="shared" si="105"/>
        <v>0.32040779196264774</v>
      </c>
      <c r="DU46" s="47">
        <f t="shared" si="105"/>
        <v>0.36056558179588405</v>
      </c>
      <c r="DV46" s="47">
        <f t="shared" si="105"/>
        <v>0.39024882902946573</v>
      </c>
      <c r="DW46" s="47">
        <f t="shared" ref="DW46:EF47" si="106">$C$6/100*CS46*$CD46</f>
        <v>0.41074873782897675</v>
      </c>
      <c r="DX46" s="47">
        <f t="shared" si="106"/>
        <v>0.42391161896312285</v>
      </c>
      <c r="DY46" s="47">
        <f t="shared" si="106"/>
        <v>0.43173917329851552</v>
      </c>
      <c r="DZ46" s="47">
        <f t="shared" si="106"/>
        <v>0.43604016333273415</v>
      </c>
      <c r="EA46" s="47">
        <f t="shared" si="106"/>
        <v>0.43822329778334751</v>
      </c>
      <c r="EB46" s="47">
        <f t="shared" si="106"/>
        <v>0.43924946852284918</v>
      </c>
      <c r="EC46" s="47">
        <f t="shared" si="106"/>
        <v>0.43969864950698379</v>
      </c>
      <c r="ED46" s="47">
        <f t="shared" si="106"/>
        <v>0.43986307029546351</v>
      </c>
      <c r="EE46" s="47">
        <f t="shared" si="106"/>
        <v>0.43992478573439925</v>
      </c>
      <c r="EF46" s="47">
        <f t="shared" si="106"/>
        <v>0.43995247146934596</v>
      </c>
      <c r="EG46" s="47">
        <f t="shared" ref="EG46:EO47" si="107">$C$6/100*DC46*$CD46</f>
        <v>0.43996668060640487</v>
      </c>
      <c r="EH46" s="47">
        <f t="shared" si="107"/>
        <v>0.43997474881410625</v>
      </c>
      <c r="EI46" s="47">
        <f t="shared" si="107"/>
        <v>0.4399796961096703</v>
      </c>
      <c r="EJ46" s="47">
        <f t="shared" si="107"/>
        <v>0.43998291443987647</v>
      </c>
      <c r="EK46" s="47">
        <f t="shared" si="107"/>
        <v>0.4399851063906301</v>
      </c>
      <c r="EL46" s="47">
        <f t="shared" si="107"/>
        <v>0.43998665394058378</v>
      </c>
      <c r="EM46" s="47">
        <f t="shared" si="107"/>
        <v>0.4399877779561312</v>
      </c>
      <c r="EN46" s="47">
        <f t="shared" si="107"/>
        <v>0.4399886129210881</v>
      </c>
      <c r="EO46" s="47">
        <f t="shared" si="107"/>
        <v>0.43998924438845477</v>
      </c>
      <c r="EP46" s="47"/>
      <c r="EQ46" s="47">
        <f t="shared" si="77"/>
        <v>1.7318570722069242</v>
      </c>
      <c r="ER46" s="47">
        <f t="shared" si="77"/>
        <v>1.7318570722069242</v>
      </c>
      <c r="ES46" s="47">
        <f t="shared" si="77"/>
        <v>1.7318570722069242</v>
      </c>
      <c r="ET46" s="47">
        <f t="shared" si="77"/>
        <v>1.7934608984875031</v>
      </c>
      <c r="EU46" s="47">
        <f t="shared" si="77"/>
        <v>1.8698926340281248</v>
      </c>
      <c r="EV46" s="47">
        <f t="shared" si="77"/>
        <v>1.9399066374267071</v>
      </c>
      <c r="EW46" s="47">
        <f t="shared" si="77"/>
        <v>2.0012212665403766</v>
      </c>
      <c r="EX46" s="47">
        <f t="shared" si="77"/>
        <v>2.052264864169572</v>
      </c>
      <c r="EY46" s="47">
        <f t="shared" si="77"/>
        <v>2.0924226540028084</v>
      </c>
      <c r="EZ46" s="47">
        <f t="shared" si="77"/>
        <v>2.1221059012363899</v>
      </c>
      <c r="FA46" s="47">
        <f t="shared" si="77"/>
        <v>2.1426058100359011</v>
      </c>
      <c r="FB46" s="47">
        <f t="shared" si="77"/>
        <v>2.1557686911700471</v>
      </c>
      <c r="FC46" s="47">
        <f t="shared" si="77"/>
        <v>2.1635962455054396</v>
      </c>
      <c r="FD46" s="47">
        <f t="shared" si="77"/>
        <v>2.1678972355396584</v>
      </c>
      <c r="FE46" s="47">
        <f t="shared" si="77"/>
        <v>2.1700803699902718</v>
      </c>
      <c r="FF46" s="47">
        <f t="shared" si="77"/>
        <v>2.1711065407297734</v>
      </c>
      <c r="FG46" s="47">
        <f t="shared" si="78"/>
        <v>2.1715557217139079</v>
      </c>
      <c r="FH46" s="47">
        <f t="shared" si="78"/>
        <v>2.1717201425023878</v>
      </c>
      <c r="FI46" s="47">
        <f t="shared" si="78"/>
        <v>2.1717818579413235</v>
      </c>
      <c r="FJ46" s="47">
        <f t="shared" si="78"/>
        <v>2.1718095436762703</v>
      </c>
      <c r="FK46" s="47">
        <f t="shared" si="78"/>
        <v>2.1718237528133288</v>
      </c>
      <c r="FL46" s="47">
        <f t="shared" si="78"/>
        <v>2.1718318210210303</v>
      </c>
      <c r="FM46" s="47">
        <f t="shared" si="78"/>
        <v>2.1718367683165947</v>
      </c>
      <c r="FN46" s="47">
        <f t="shared" si="78"/>
        <v>2.1718399866468006</v>
      </c>
      <c r="FO46" s="47">
        <f t="shared" si="78"/>
        <v>2.1718421785975544</v>
      </c>
      <c r="FP46" s="47">
        <f t="shared" si="78"/>
        <v>2.1718437261475079</v>
      </c>
      <c r="FQ46" s="47">
        <f t="shared" si="78"/>
        <v>2.1718448501630556</v>
      </c>
      <c r="FR46" s="47">
        <f t="shared" si="78"/>
        <v>2.1718456851280123</v>
      </c>
      <c r="FS46" s="47">
        <f t="shared" si="78"/>
        <v>2.1718463165953787</v>
      </c>
      <c r="FT46" s="47"/>
      <c r="FU46" s="47">
        <f t="shared" si="90"/>
        <v>1607.5025943402845</v>
      </c>
      <c r="FV46" s="47">
        <f t="shared" si="90"/>
        <v>1919.458341216776</v>
      </c>
      <c r="FW46" s="47">
        <f t="shared" si="90"/>
        <v>2288.0820373254019</v>
      </c>
      <c r="FX46" s="47">
        <f t="shared" si="90"/>
        <v>2819.1420254153713</v>
      </c>
      <c r="FY46" s="47">
        <f t="shared" si="79"/>
        <v>3489.600531125237</v>
      </c>
      <c r="FZ46" s="47">
        <f t="shared" si="79"/>
        <v>4287.720931362026</v>
      </c>
      <c r="GA46" s="47">
        <f t="shared" si="79"/>
        <v>5224.5812002756529</v>
      </c>
      <c r="GB46" s="47">
        <f t="shared" si="79"/>
        <v>6309.3164050904297</v>
      </c>
      <c r="GC46" s="47">
        <f t="shared" si="79"/>
        <v>7549.4618393286464</v>
      </c>
      <c r="GD46" s="47">
        <f t="shared" si="79"/>
        <v>8951.6832453664574</v>
      </c>
      <c r="GE46" s="47">
        <f t="shared" si="79"/>
        <v>10522.456448810219</v>
      </c>
      <c r="GF46" s="47">
        <f t="shared" si="79"/>
        <v>12268.108681194213</v>
      </c>
      <c r="GG46" s="47">
        <f t="shared" si="79"/>
        <v>14193.776717270102</v>
      </c>
      <c r="GH46" s="47">
        <f t="shared" si="79"/>
        <v>16301.25623161526</v>
      </c>
      <c r="GI46" s="47">
        <f t="shared" si="79"/>
        <v>18586.190542742515</v>
      </c>
      <c r="GJ46" s="47">
        <f t="shared" si="79"/>
        <v>21035.301241119385</v>
      </c>
      <c r="GK46" s="47">
        <f t="shared" si="80"/>
        <v>23624.298086269311</v>
      </c>
      <c r="GL46" s="47">
        <f t="shared" si="80"/>
        <v>25860.521497967609</v>
      </c>
      <c r="GM46" s="47">
        <f t="shared" si="80"/>
        <v>27558.438123080196</v>
      </c>
      <c r="GN46" s="47">
        <f t="shared" si="80"/>
        <v>28859.072788887628</v>
      </c>
      <c r="GO46" s="47">
        <f t="shared" si="80"/>
        <v>29865.450241342114</v>
      </c>
      <c r="GP46" s="47">
        <f t="shared" si="80"/>
        <v>30651.008408683552</v>
      </c>
      <c r="GQ46" s="47">
        <f t="shared" si="80"/>
        <v>31268.806994595001</v>
      </c>
      <c r="GR46" s="47">
        <f t="shared" si="80"/>
        <v>31757.740667849594</v>
      </c>
      <c r="GS46" s="47">
        <f t="shared" si="80"/>
        <v>32146.725432940155</v>
      </c>
      <c r="GT46" s="47">
        <f t="shared" si="80"/>
        <v>32457.542159743207</v>
      </c>
      <c r="GU46" s="47">
        <f t="shared" si="80"/>
        <v>32706.792235452805</v>
      </c>
      <c r="GV46" s="47">
        <f t="shared" si="80"/>
        <v>32907.262139877377</v>
      </c>
      <c r="GW46" s="47">
        <f t="shared" si="80"/>
        <v>33068.890108056439</v>
      </c>
    </row>
    <row r="47" spans="1:205" x14ac:dyDescent="0.25">
      <c r="C47" s="1"/>
      <c r="D47" s="47" t="s">
        <v>57</v>
      </c>
      <c r="E47" s="47"/>
      <c r="F47" s="47"/>
      <c r="G47" s="47"/>
      <c r="H47" s="47">
        <f t="shared" si="92"/>
        <v>55</v>
      </c>
      <c r="I47" s="47"/>
      <c r="J47" s="47">
        <v>0.8</v>
      </c>
      <c r="K47" s="47">
        <v>50</v>
      </c>
      <c r="L47" s="47">
        <f>IF('Graph-Settings'!$I$6='Graph-Settings'!$C$46, K47, 'Graph-Settings'!$I$6)</f>
        <v>50</v>
      </c>
      <c r="M47" s="47">
        <f t="shared" si="97"/>
        <v>1</v>
      </c>
      <c r="N47" s="47">
        <f>($H47/100*N$33)+((100-$H47)/100*N$40)</f>
        <v>2.7989607060927364</v>
      </c>
      <c r="O47" s="47">
        <f t="shared" ref="O47:AP47" si="108">($H47/100*O$33)+((100-$H47)/100*O$40)</f>
        <v>3.3377113574402428</v>
      </c>
      <c r="P47" s="47">
        <f t="shared" si="108"/>
        <v>3.9733010649503155</v>
      </c>
      <c r="Q47" s="47">
        <f t="shared" si="108"/>
        <v>4.7207421740585014</v>
      </c>
      <c r="R47" s="47">
        <f t="shared" si="108"/>
        <v>5.5965404652127164</v>
      </c>
      <c r="S47" s="47">
        <f t="shared" si="108"/>
        <v>6.6185386436819407</v>
      </c>
      <c r="T47" s="47">
        <f t="shared" si="108"/>
        <v>7.8056186536552188</v>
      </c>
      <c r="U47" s="47">
        <f t="shared" si="108"/>
        <v>9.177221154481213</v>
      </c>
      <c r="V47" s="47">
        <f t="shared" si="108"/>
        <v>10.752637746465819</v>
      </c>
      <c r="W47" s="47">
        <f t="shared" si="108"/>
        <v>12.550033222822689</v>
      </c>
      <c r="X47" s="47">
        <f t="shared" si="108"/>
        <v>14.585164024970766</v>
      </c>
      <c r="Y47" s="47">
        <f t="shared" si="108"/>
        <v>16.869778561558135</v>
      </c>
      <c r="Z47" s="47">
        <f t="shared" si="108"/>
        <v>19.409718724791158</v>
      </c>
      <c r="AA47" s="47">
        <f t="shared" si="108"/>
        <v>22.202792862430627</v>
      </c>
      <c r="AB47" s="47">
        <f t="shared" si="108"/>
        <v>25.236559808810373</v>
      </c>
      <c r="AC47" s="47">
        <f t="shared" si="108"/>
        <v>28.486248643082728</v>
      </c>
      <c r="AD47" s="47">
        <f t="shared" si="108"/>
        <v>31.913130606060225</v>
      </c>
      <c r="AE47" s="47">
        <f t="shared" si="108"/>
        <v>34.863071186029302</v>
      </c>
      <c r="AF47" s="47">
        <f t="shared" si="108"/>
        <v>37.095551395789286</v>
      </c>
      <c r="AG47" s="47">
        <f t="shared" si="108"/>
        <v>38.800930466719365</v>
      </c>
      <c r="AH47" s="47">
        <f t="shared" si="108"/>
        <v>40.117460444523985</v>
      </c>
      <c r="AI47" s="47">
        <f t="shared" si="108"/>
        <v>41.143187988496479</v>
      </c>
      <c r="AJ47" s="47">
        <f t="shared" si="108"/>
        <v>41.948628704819001</v>
      </c>
      <c r="AK47" s="47">
        <f t="shared" si="108"/>
        <v>42.585266247803887</v>
      </c>
      <c r="AL47" s="47">
        <f t="shared" si="108"/>
        <v>43.091243356364437</v>
      </c>
      <c r="AM47" s="47">
        <f t="shared" si="108"/>
        <v>43.495205438717107</v>
      </c>
      <c r="AN47" s="47">
        <f t="shared" si="108"/>
        <v>43.818930515525366</v>
      </c>
      <c r="AO47" s="47">
        <f t="shared" si="108"/>
        <v>44.079155864384703</v>
      </c>
      <c r="AP47" s="47">
        <f t="shared" si="108"/>
        <v>44.288866656419181</v>
      </c>
      <c r="AQ47" s="3"/>
      <c r="AR47" s="62">
        <f>$M47*N47</f>
        <v>2.7989607060927364</v>
      </c>
      <c r="AS47" s="62">
        <f t="shared" si="99"/>
        <v>3.3377113574402428</v>
      </c>
      <c r="AT47" s="62">
        <f t="shared" si="99"/>
        <v>3.9733010649503155</v>
      </c>
      <c r="AU47" s="62">
        <f t="shared" si="99"/>
        <v>4.7207421740585014</v>
      </c>
      <c r="AV47" s="62">
        <f t="shared" si="99"/>
        <v>5.5965404652127164</v>
      </c>
      <c r="AW47" s="62">
        <f t="shared" si="99"/>
        <v>6.6185386436819407</v>
      </c>
      <c r="AX47" s="62">
        <f>$M47*T47</f>
        <v>7.8056186536552188</v>
      </c>
      <c r="AY47" s="62">
        <f t="shared" si="100"/>
        <v>9.177221154481213</v>
      </c>
      <c r="AZ47" s="62">
        <f t="shared" si="100"/>
        <v>10.752637746465819</v>
      </c>
      <c r="BA47" s="62">
        <f t="shared" si="100"/>
        <v>12.550033222822689</v>
      </c>
      <c r="BB47" s="62">
        <f t="shared" si="100"/>
        <v>14.585164024970766</v>
      </c>
      <c r="BC47" s="62">
        <f t="shared" si="100"/>
        <v>16.869778561558135</v>
      </c>
      <c r="BD47" s="62">
        <f t="shared" si="100"/>
        <v>19.409718724791158</v>
      </c>
      <c r="BE47" s="62">
        <f t="shared" si="100"/>
        <v>22.202792862430627</v>
      </c>
      <c r="BF47" s="62">
        <f t="shared" si="100"/>
        <v>25.236559808810373</v>
      </c>
      <c r="BG47" s="62">
        <f t="shared" si="100"/>
        <v>28.486248643082728</v>
      </c>
      <c r="BH47" s="62">
        <f t="shared" si="100"/>
        <v>31.913130606060225</v>
      </c>
      <c r="BI47" s="62">
        <f t="shared" si="100"/>
        <v>34.863071186029302</v>
      </c>
      <c r="BJ47" s="62">
        <f t="shared" si="100"/>
        <v>37.095551395789286</v>
      </c>
      <c r="BK47" s="62">
        <f t="shared" si="100"/>
        <v>38.800930466719365</v>
      </c>
      <c r="BL47" s="62">
        <f t="shared" si="100"/>
        <v>40.117460444523985</v>
      </c>
      <c r="BM47" s="62">
        <f t="shared" si="100"/>
        <v>41.143187988496479</v>
      </c>
      <c r="BN47" s="62">
        <f t="shared" si="100"/>
        <v>41.948628704819001</v>
      </c>
      <c r="BO47" s="62">
        <f t="shared" si="101"/>
        <v>42.585266247803887</v>
      </c>
      <c r="BP47" s="62">
        <f t="shared" si="101"/>
        <v>43.091243356364437</v>
      </c>
      <c r="BQ47" s="62">
        <f t="shared" si="101"/>
        <v>43.495205438717107</v>
      </c>
      <c r="BR47" s="62">
        <f t="shared" si="101"/>
        <v>43.818930515525366</v>
      </c>
      <c r="BS47" s="62">
        <f t="shared" si="101"/>
        <v>44.079155864384703</v>
      </c>
      <c r="BT47" s="62">
        <f t="shared" si="101"/>
        <v>44.288866656419181</v>
      </c>
      <c r="BU47" s="3"/>
      <c r="BV47" s="3"/>
      <c r="BW47" s="62" t="s">
        <v>18</v>
      </c>
      <c r="BX47" s="47"/>
      <c r="BY47" s="47"/>
      <c r="BZ47" s="47"/>
      <c r="CA47" s="47">
        <f>($C$6/100*$CA$6)+((100-$C$6)/100*$CA$12)</f>
        <v>1.7318570722069242</v>
      </c>
      <c r="CB47" s="47"/>
      <c r="CC47" s="47">
        <v>6</v>
      </c>
      <c r="CD47" s="47">
        <v>0.8</v>
      </c>
      <c r="CE47" s="47">
        <f>0.001*CC47^1.5*(460+25.9*$CC$1)^1.5</f>
        <v>2381.5836371856572</v>
      </c>
      <c r="CF47" s="47">
        <f t="shared" si="102"/>
        <v>4.5838725674029961</v>
      </c>
      <c r="CG47" s="47"/>
      <c r="CH47" s="3"/>
      <c r="CI47" s="62">
        <f t="shared" si="103"/>
        <v>0</v>
      </c>
      <c r="CJ47" s="47">
        <f t="shared" si="103"/>
        <v>0</v>
      </c>
      <c r="CK47" s="47">
        <f t="shared" si="103"/>
        <v>0</v>
      </c>
      <c r="CL47" s="47">
        <f t="shared" si="103"/>
        <v>3.0989672768742649E-2</v>
      </c>
      <c r="CM47" s="47">
        <f t="shared" si="103"/>
        <v>0.20777799451883194</v>
      </c>
      <c r="CN47" s="47">
        <f t="shared" si="103"/>
        <v>0.37372969098508646</v>
      </c>
      <c r="CO47" s="47">
        <f t="shared" si="103"/>
        <v>0.5233637224584724</v>
      </c>
      <c r="CP47" s="47">
        <f t="shared" si="103"/>
        <v>0.65231910039560126</v>
      </c>
      <c r="CQ47" s="47">
        <f t="shared" si="103"/>
        <v>0.75799962208258265</v>
      </c>
      <c r="CR47" s="47">
        <f t="shared" si="103"/>
        <v>0.83994166728884512</v>
      </c>
      <c r="CS47" s="47">
        <f t="shared" si="103"/>
        <v>0.89977093226448479</v>
      </c>
      <c r="CT47" s="47">
        <f t="shared" si="103"/>
        <v>0.94073630453897195</v>
      </c>
      <c r="CU47" s="47">
        <f t="shared" si="103"/>
        <v>0.96695696962618016</v>
      </c>
      <c r="CV47" s="47">
        <f t="shared" si="103"/>
        <v>0.98261854886082733</v>
      </c>
      <c r="CW47" s="47">
        <f t="shared" si="103"/>
        <v>0.9913493262035068</v>
      </c>
      <c r="CX47" s="47">
        <f t="shared" si="103"/>
        <v>0.99590318934662814</v>
      </c>
      <c r="CY47" s="47">
        <f t="shared" si="104"/>
        <v>0.99813730208243379</v>
      </c>
      <c r="CZ47" s="47">
        <f t="shared" si="104"/>
        <v>0.99905489609325171</v>
      </c>
      <c r="DA47" s="47">
        <f t="shared" si="104"/>
        <v>0.99943443545473898</v>
      </c>
      <c r="DB47" s="47">
        <f t="shared" si="104"/>
        <v>0.99961793634107565</v>
      </c>
      <c r="DC47" s="47">
        <f t="shared" si="104"/>
        <v>0.99971775221757397</v>
      </c>
      <c r="DD47" s="47">
        <f t="shared" si="104"/>
        <v>0.99977706772827035</v>
      </c>
      <c r="DE47" s="47">
        <f t="shared" si="104"/>
        <v>0.99981476660095681</v>
      </c>
      <c r="DF47" s="47">
        <f t="shared" si="104"/>
        <v>0.99983999740858087</v>
      </c>
      <c r="DG47" s="47">
        <f t="shared" si="104"/>
        <v>0.99985757503829287</v>
      </c>
      <c r="DH47" s="47">
        <f t="shared" si="104"/>
        <v>0.99987021178617552</v>
      </c>
      <c r="DI47" s="47">
        <f t="shared" si="104"/>
        <v>0.9998795244015547</v>
      </c>
      <c r="DJ47" s="47">
        <f t="shared" si="104"/>
        <v>0.9998865235416875</v>
      </c>
      <c r="DK47" s="47">
        <f t="shared" si="104"/>
        <v>0.99989186700361854</v>
      </c>
      <c r="DL47" s="47"/>
      <c r="DM47" s="47">
        <f t="shared" si="105"/>
        <v>0</v>
      </c>
      <c r="DN47" s="47">
        <f t="shared" si="105"/>
        <v>0</v>
      </c>
      <c r="DO47" s="47">
        <f t="shared" si="105"/>
        <v>0</v>
      </c>
      <c r="DP47" s="47">
        <f t="shared" si="105"/>
        <v>1.3635456018246768E-2</v>
      </c>
      <c r="DQ47" s="47">
        <f t="shared" si="105"/>
        <v>9.1422317588286062E-2</v>
      </c>
      <c r="DR47" s="47">
        <f t="shared" si="105"/>
        <v>0.16444106403343806</v>
      </c>
      <c r="DS47" s="47">
        <f t="shared" si="105"/>
        <v>0.23028003788172791</v>
      </c>
      <c r="DT47" s="47">
        <f t="shared" si="105"/>
        <v>0.2870204041740646</v>
      </c>
      <c r="DU47" s="47">
        <f t="shared" si="105"/>
        <v>0.33351983371633642</v>
      </c>
      <c r="DV47" s="47">
        <f t="shared" si="105"/>
        <v>0.36957433360709191</v>
      </c>
      <c r="DW47" s="47">
        <f t="shared" si="106"/>
        <v>0.39589921019637336</v>
      </c>
      <c r="DX47" s="47">
        <f t="shared" si="106"/>
        <v>0.4139239739971477</v>
      </c>
      <c r="DY47" s="47">
        <f t="shared" si="106"/>
        <v>0.4254610666355193</v>
      </c>
      <c r="DZ47" s="47">
        <f t="shared" si="106"/>
        <v>0.4323521614987641</v>
      </c>
      <c r="EA47" s="47">
        <f t="shared" si="106"/>
        <v>0.43619370352954301</v>
      </c>
      <c r="EB47" s="47">
        <f t="shared" si="106"/>
        <v>0.43819740331251644</v>
      </c>
      <c r="EC47" s="47">
        <f t="shared" si="106"/>
        <v>0.43918041291627086</v>
      </c>
      <c r="ED47" s="47">
        <f t="shared" si="106"/>
        <v>0.43958415428103081</v>
      </c>
      <c r="EE47" s="47">
        <f t="shared" si="106"/>
        <v>0.43975115160008516</v>
      </c>
      <c r="EF47" s="47">
        <f t="shared" si="106"/>
        <v>0.43983189199007333</v>
      </c>
      <c r="EG47" s="47">
        <f t="shared" si="107"/>
        <v>0.43987581097573258</v>
      </c>
      <c r="EH47" s="47">
        <f t="shared" si="107"/>
        <v>0.43990190980043897</v>
      </c>
      <c r="EI47" s="47">
        <f t="shared" si="107"/>
        <v>0.43991849730442106</v>
      </c>
      <c r="EJ47" s="47">
        <f t="shared" si="107"/>
        <v>0.43992959885977562</v>
      </c>
      <c r="EK47" s="47">
        <f t="shared" si="107"/>
        <v>0.4399373330168489</v>
      </c>
      <c r="EL47" s="47">
        <f t="shared" si="107"/>
        <v>0.43994289318591728</v>
      </c>
      <c r="EM47" s="47">
        <f t="shared" si="107"/>
        <v>0.43994699073668414</v>
      </c>
      <c r="EN47" s="47">
        <f t="shared" si="107"/>
        <v>0.43995007035834255</v>
      </c>
      <c r="EO47" s="47">
        <f t="shared" si="107"/>
        <v>0.43995242148159219</v>
      </c>
      <c r="EP47" s="47"/>
      <c r="EQ47" s="47">
        <f t="shared" si="77"/>
        <v>1.7318570722069242</v>
      </c>
      <c r="ER47" s="47">
        <f t="shared" si="77"/>
        <v>1.7318570722069242</v>
      </c>
      <c r="ES47" s="47">
        <f t="shared" si="77"/>
        <v>1.7318570722069242</v>
      </c>
      <c r="ET47" s="47">
        <f t="shared" si="77"/>
        <v>1.745492528225171</v>
      </c>
      <c r="EU47" s="47">
        <f t="shared" si="77"/>
        <v>1.8232793897952102</v>
      </c>
      <c r="EV47" s="47">
        <f t="shared" si="77"/>
        <v>1.8962981362403624</v>
      </c>
      <c r="EW47" s="47">
        <f t="shared" si="77"/>
        <v>1.9621371100886522</v>
      </c>
      <c r="EX47" s="47">
        <f t="shared" si="77"/>
        <v>2.0188774763809887</v>
      </c>
      <c r="EY47" s="47">
        <f t="shared" si="77"/>
        <v>2.0653769059232605</v>
      </c>
      <c r="EZ47" s="47">
        <f t="shared" si="77"/>
        <v>2.101431405814016</v>
      </c>
      <c r="FA47" s="47">
        <f t="shared" si="77"/>
        <v>2.1277562824032974</v>
      </c>
      <c r="FB47" s="47">
        <f t="shared" si="77"/>
        <v>2.1457810462040721</v>
      </c>
      <c r="FC47" s="47">
        <f t="shared" si="77"/>
        <v>2.1573181388424434</v>
      </c>
      <c r="FD47" s="47">
        <f t="shared" si="77"/>
        <v>2.1642092337056882</v>
      </c>
      <c r="FE47" s="47">
        <f t="shared" si="77"/>
        <v>2.1680507757364671</v>
      </c>
      <c r="FF47" s="47">
        <f t="shared" ref="FF47:FF49" si="109">EB47+$CA47</f>
        <v>2.1700544755194406</v>
      </c>
      <c r="FG47" s="47">
        <f t="shared" si="78"/>
        <v>2.1710374851231951</v>
      </c>
      <c r="FH47" s="47">
        <f t="shared" si="78"/>
        <v>2.1714412264879552</v>
      </c>
      <c r="FI47" s="47">
        <f t="shared" si="78"/>
        <v>2.1716082238070094</v>
      </c>
      <c r="FJ47" s="47">
        <f t="shared" si="78"/>
        <v>2.1716889641969974</v>
      </c>
      <c r="FK47" s="47">
        <f t="shared" si="78"/>
        <v>2.1717328831826568</v>
      </c>
      <c r="FL47" s="47">
        <f t="shared" si="78"/>
        <v>2.1717589820073631</v>
      </c>
      <c r="FM47" s="47">
        <f t="shared" si="78"/>
        <v>2.1717755695113454</v>
      </c>
      <c r="FN47" s="47">
        <f t="shared" si="78"/>
        <v>2.1717866710667</v>
      </c>
      <c r="FO47" s="47">
        <f t="shared" si="78"/>
        <v>2.171794405223773</v>
      </c>
      <c r="FP47" s="47">
        <f t="shared" si="78"/>
        <v>2.1717999653928413</v>
      </c>
      <c r="FQ47" s="47">
        <f t="shared" si="78"/>
        <v>2.1718040629436084</v>
      </c>
      <c r="FR47" s="47">
        <f t="shared" si="78"/>
        <v>2.1718071425652665</v>
      </c>
      <c r="FS47" s="47">
        <f t="shared" si="78"/>
        <v>2.1718094936885164</v>
      </c>
      <c r="FT47" s="47"/>
      <c r="FU47" s="47">
        <f t="shared" si="90"/>
        <v>1454.2199681027976</v>
      </c>
      <c r="FV47" s="47">
        <f t="shared" si="90"/>
        <v>1734.1317058104773</v>
      </c>
      <c r="FW47" s="47">
        <f t="shared" si="90"/>
        <v>2064.3568648024525</v>
      </c>
      <c r="FX47" s="47">
        <f t="shared" si="90"/>
        <v>2472.0060577489689</v>
      </c>
      <c r="FY47" s="47">
        <f t="shared" si="79"/>
        <v>3061.2170653131734</v>
      </c>
      <c r="FZ47" s="47">
        <f t="shared" si="79"/>
        <v>3765.2167483946641</v>
      </c>
      <c r="GA47" s="47">
        <f t="shared" si="79"/>
        <v>4594.7082082611378</v>
      </c>
      <c r="GB47" s="47">
        <f t="shared" si="79"/>
        <v>5558.3055253647763</v>
      </c>
      <c r="GC47" s="47">
        <f t="shared" si="79"/>
        <v>6662.4749037927695</v>
      </c>
      <c r="GD47" s="47">
        <f t="shared" si="79"/>
        <v>7911.9101875346669</v>
      </c>
      <c r="GE47" s="47">
        <f t="shared" si="79"/>
        <v>9310.1023152042344</v>
      </c>
      <c r="GF47" s="47">
        <f t="shared" si="79"/>
        <v>10859.655327315373</v>
      </c>
      <c r="GG47" s="47">
        <f t="shared" si="79"/>
        <v>12561.881482446537</v>
      </c>
      <c r="GH47" s="47">
        <f t="shared" si="79"/>
        <v>14415.446798078134</v>
      </c>
      <c r="GI47" s="47">
        <f t="shared" si="79"/>
        <v>16414.242921123325</v>
      </c>
      <c r="GJ47" s="47">
        <f t="shared" si="79"/>
        <v>18545.01340760438</v>
      </c>
      <c r="GK47" s="47">
        <f t="shared" si="80"/>
        <v>20785.380844016716</v>
      </c>
      <c r="GL47" s="47">
        <f t="shared" si="80"/>
        <v>22710.933016598508</v>
      </c>
      <c r="GM47" s="47">
        <f t="shared" si="80"/>
        <v>24167.101343325478</v>
      </c>
      <c r="GN47" s="47">
        <f t="shared" si="80"/>
        <v>25279.065748544846</v>
      </c>
      <c r="GO47" s="47">
        <f t="shared" si="80"/>
        <v>26137.32241114568</v>
      </c>
      <c r="GP47" s="47">
        <f t="shared" si="80"/>
        <v>26805.926418730407</v>
      </c>
      <c r="GQ47" s="47">
        <f t="shared" si="80"/>
        <v>27330.902098688475</v>
      </c>
      <c r="GR47" s="47">
        <f t="shared" si="80"/>
        <v>27745.834086242128</v>
      </c>
      <c r="GS47" s="47">
        <f t="shared" si="80"/>
        <v>28075.596370646508</v>
      </c>
      <c r="GT47" s="47">
        <f t="shared" si="80"/>
        <v>28338.865699968101</v>
      </c>
      <c r="GU47" s="47">
        <f t="shared" si="80"/>
        <v>28549.839398238495</v>
      </c>
      <c r="GV47" s="47">
        <f t="shared" si="80"/>
        <v>28719.427663355506</v>
      </c>
      <c r="GW47" s="47">
        <f t="shared" si="80"/>
        <v>28856.094320734788</v>
      </c>
    </row>
    <row r="48" spans="1:205" x14ac:dyDescent="0.25">
      <c r="C48" s="1"/>
      <c r="D48" s="48" t="s">
        <v>58</v>
      </c>
      <c r="E48" s="48">
        <v>120</v>
      </c>
      <c r="F48" s="48">
        <v>5.7200000000000001E-2</v>
      </c>
      <c r="G48" s="48">
        <v>1.4</v>
      </c>
      <c r="H48" s="48">
        <f t="shared" si="92"/>
        <v>55</v>
      </c>
      <c r="I48" s="48"/>
      <c r="J48" s="48">
        <v>0.8</v>
      </c>
      <c r="K48" s="48">
        <v>50</v>
      </c>
      <c r="L48" s="48">
        <f>IF('Graph-Settings'!$I$6='Graph-Settings'!$C$46, K48, 'Graph-Settings'!$I$6)</f>
        <v>50</v>
      </c>
      <c r="M48" s="48">
        <f t="shared" si="97"/>
        <v>1</v>
      </c>
      <c r="N48" s="48">
        <f>$H48/100*(($E48*(1-EXP(-$F48*N$31))^$G48)) + ((100-$H48)/100*N39)</f>
        <v>9.3240205539423897</v>
      </c>
      <c r="O48" s="48">
        <f t="shared" ref="O48:AP49" si="110">$H48/100*(($E48*(1-EXP(-$F48*O$31))^$G48)) + ((100-$H48)/100*O39)</f>
        <v>10.869339528192569</v>
      </c>
      <c r="P48" s="48">
        <f t="shared" si="110"/>
        <v>12.63306081789125</v>
      </c>
      <c r="Q48" s="48">
        <f t="shared" si="110"/>
        <v>14.634219348844431</v>
      </c>
      <c r="R48" s="48">
        <f t="shared" si="110"/>
        <v>16.889733826386784</v>
      </c>
      <c r="S48" s="48">
        <f t="shared" si="110"/>
        <v>19.412961798980351</v>
      </c>
      <c r="T48" s="48">
        <f t="shared" si="110"/>
        <v>22.211981807800818</v>
      </c>
      <c r="U48" s="48">
        <f t="shared" si="110"/>
        <v>25.287655781280904</v>
      </c>
      <c r="V48" s="48">
        <f t="shared" si="110"/>
        <v>28.631580968427187</v>
      </c>
      <c r="W48" s="48">
        <f t="shared" si="110"/>
        <v>32.224110559817866</v>
      </c>
      <c r="X48" s="48">
        <f t="shared" si="110"/>
        <v>36.032699515093064</v>
      </c>
      <c r="Y48" s="48">
        <f t="shared" si="110"/>
        <v>40.010904143037337</v>
      </c>
      <c r="Z48" s="48">
        <f t="shared" si="110"/>
        <v>44.098409890571283</v>
      </c>
      <c r="AA48" s="48">
        <f t="shared" si="110"/>
        <v>48.222453623598042</v>
      </c>
      <c r="AB48" s="48">
        <f t="shared" si="110"/>
        <v>52.300913642885632</v>
      </c>
      <c r="AC48" s="48">
        <f t="shared" si="110"/>
        <v>56.247138649597304</v>
      </c>
      <c r="AD48" s="48">
        <f t="shared" si="110"/>
        <v>59.976273020099782</v>
      </c>
      <c r="AE48" s="48">
        <f t="shared" si="110"/>
        <v>62.860075418751777</v>
      </c>
      <c r="AF48" s="48">
        <f t="shared" si="110"/>
        <v>64.856108108819996</v>
      </c>
      <c r="AG48" s="48">
        <f t="shared" si="110"/>
        <v>66.278814225408169</v>
      </c>
      <c r="AH48" s="48">
        <f t="shared" si="110"/>
        <v>67.319306303401717</v>
      </c>
      <c r="AI48" s="48">
        <f t="shared" si="110"/>
        <v>68.096245193513823</v>
      </c>
      <c r="AJ48" s="48">
        <f t="shared" si="110"/>
        <v>68.686183957514274</v>
      </c>
      <c r="AK48" s="48">
        <f t="shared" si="110"/>
        <v>69.140215613287936</v>
      </c>
      <c r="AL48" s="48">
        <f t="shared" si="110"/>
        <v>69.493471827522541</v>
      </c>
      <c r="AM48" s="48">
        <f t="shared" si="110"/>
        <v>69.770744740088375</v>
      </c>
      <c r="AN48" s="48">
        <f t="shared" si="110"/>
        <v>69.989928233985296</v>
      </c>
      <c r="AO48" s="48">
        <f t="shared" si="110"/>
        <v>70.164190364115413</v>
      </c>
      <c r="AP48" s="48">
        <f t="shared" si="110"/>
        <v>70.303383991273733</v>
      </c>
      <c r="AQ48" s="3"/>
      <c r="AR48" s="63">
        <f>$M48*N48</f>
        <v>9.3240205539423897</v>
      </c>
      <c r="AS48" s="63">
        <f t="shared" si="99"/>
        <v>10.869339528192569</v>
      </c>
      <c r="AT48" s="63">
        <f t="shared" si="99"/>
        <v>12.63306081789125</v>
      </c>
      <c r="AU48" s="63">
        <f t="shared" si="99"/>
        <v>14.634219348844431</v>
      </c>
      <c r="AV48" s="63">
        <f t="shared" si="99"/>
        <v>16.889733826386784</v>
      </c>
      <c r="AW48" s="63">
        <f t="shared" si="99"/>
        <v>19.412961798980351</v>
      </c>
      <c r="AX48" s="63">
        <f>$M48*T48</f>
        <v>22.211981807800818</v>
      </c>
      <c r="AY48" s="63">
        <f t="shared" si="100"/>
        <v>25.287655781280904</v>
      </c>
      <c r="AZ48" s="63">
        <f t="shared" si="100"/>
        <v>28.631580968427187</v>
      </c>
      <c r="BA48" s="63">
        <f t="shared" si="100"/>
        <v>32.224110559817866</v>
      </c>
      <c r="BB48" s="63">
        <f t="shared" si="100"/>
        <v>36.032699515093064</v>
      </c>
      <c r="BC48" s="63">
        <f t="shared" si="100"/>
        <v>40.010904143037337</v>
      </c>
      <c r="BD48" s="63">
        <f t="shared" si="100"/>
        <v>44.098409890571283</v>
      </c>
      <c r="BE48" s="63">
        <f t="shared" si="100"/>
        <v>48.222453623598042</v>
      </c>
      <c r="BF48" s="63">
        <f t="shared" si="100"/>
        <v>52.300913642885632</v>
      </c>
      <c r="BG48" s="63">
        <f t="shared" si="100"/>
        <v>56.247138649597304</v>
      </c>
      <c r="BH48" s="63">
        <f t="shared" si="100"/>
        <v>59.976273020099782</v>
      </c>
      <c r="BI48" s="63">
        <f t="shared" si="100"/>
        <v>62.860075418751777</v>
      </c>
      <c r="BJ48" s="63">
        <f t="shared" si="100"/>
        <v>64.856108108819996</v>
      </c>
      <c r="BK48" s="63">
        <f t="shared" si="100"/>
        <v>66.278814225408169</v>
      </c>
      <c r="BL48" s="63">
        <f t="shared" si="100"/>
        <v>67.319306303401717</v>
      </c>
      <c r="BM48" s="63">
        <f t="shared" si="100"/>
        <v>68.096245193513823</v>
      </c>
      <c r="BN48" s="63">
        <f t="shared" si="100"/>
        <v>68.686183957514274</v>
      </c>
      <c r="BO48" s="63">
        <f t="shared" si="101"/>
        <v>69.140215613287936</v>
      </c>
      <c r="BP48" s="63">
        <f t="shared" si="101"/>
        <v>69.493471827522541</v>
      </c>
      <c r="BQ48" s="63">
        <f t="shared" si="101"/>
        <v>69.770744740088375</v>
      </c>
      <c r="BR48" s="63">
        <f t="shared" si="101"/>
        <v>69.989928233985296</v>
      </c>
      <c r="BS48" s="63">
        <f t="shared" si="101"/>
        <v>70.164190364115413</v>
      </c>
      <c r="BT48" s="63">
        <f t="shared" si="101"/>
        <v>70.303383991273733</v>
      </c>
      <c r="BU48" s="3"/>
      <c r="BV48" s="3"/>
      <c r="BW48" s="63" t="s">
        <v>19</v>
      </c>
      <c r="BX48" s="48"/>
      <c r="BY48" s="48"/>
      <c r="BZ48" s="48"/>
      <c r="CA48" s="48">
        <f>5*(1-EXP(-0.0115*L48))</f>
        <v>2.1864756559652214</v>
      </c>
      <c r="CB48" s="48"/>
      <c r="CC48" s="48">
        <v>6</v>
      </c>
      <c r="CD48" s="48">
        <v>0.8</v>
      </c>
      <c r="CE48" s="48">
        <f>0.001*CC48^1.5*(460+25.9*$CC$1)^1.5</f>
        <v>2381.5836371856572</v>
      </c>
      <c r="CF48" s="48">
        <f t="shared" si="102"/>
        <v>3.6307800191114792</v>
      </c>
      <c r="CG48" s="48"/>
      <c r="CH48" s="3"/>
      <c r="CI48" s="63">
        <f t="shared" si="103"/>
        <v>0.7300302391239154</v>
      </c>
      <c r="CJ48" s="48">
        <f t="shared" si="103"/>
        <v>0.81078449721073198</v>
      </c>
      <c r="CK48" s="48">
        <f t="shared" si="103"/>
        <v>0.87388039594228106</v>
      </c>
      <c r="CL48" s="48">
        <f t="shared" si="103"/>
        <v>0.92040396873371888</v>
      </c>
      <c r="CM48" s="48">
        <f t="shared" si="103"/>
        <v>0.95262020351664889</v>
      </c>
      <c r="CN48" s="48">
        <f t="shared" si="103"/>
        <v>0.97348121182241854</v>
      </c>
      <c r="CO48" s="48">
        <f t="shared" si="103"/>
        <v>0.9860695252604097</v>
      </c>
      <c r="CP48" s="48">
        <f t="shared" si="103"/>
        <v>0.99313336720956702</v>
      </c>
      <c r="CQ48" s="48">
        <f t="shared" si="103"/>
        <v>0.99681780547609078</v>
      </c>
      <c r="CR48" s="48">
        <f t="shared" si="103"/>
        <v>0.99860723740293589</v>
      </c>
      <c r="CS48" s="48">
        <f t="shared" si="103"/>
        <v>0.9994199762367113</v>
      </c>
      <c r="CT48" s="48">
        <f t="shared" si="103"/>
        <v>0.99976768783420367</v>
      </c>
      <c r="CU48" s="48">
        <f t="shared" si="103"/>
        <v>0.99990926386423551</v>
      </c>
      <c r="CV48" s="48">
        <f t="shared" si="103"/>
        <v>0.99996485699377891</v>
      </c>
      <c r="CW48" s="48">
        <f t="shared" si="103"/>
        <v>0.99998624531044522</v>
      </c>
      <c r="CX48" s="48">
        <f t="shared" si="103"/>
        <v>0.99999445027668732</v>
      </c>
      <c r="CY48" s="48">
        <f t="shared" si="104"/>
        <v>0.99999764616204634</v>
      </c>
      <c r="CZ48" s="48">
        <f t="shared" si="104"/>
        <v>0.99999878739296522</v>
      </c>
      <c r="DA48" s="48">
        <f t="shared" si="104"/>
        <v>0.99999923380218825</v>
      </c>
      <c r="DB48" s="48">
        <f t="shared" si="104"/>
        <v>0.99999944763007853</v>
      </c>
      <c r="DC48" s="48">
        <f t="shared" si="104"/>
        <v>0.99999956519189681</v>
      </c>
      <c r="DD48" s="48">
        <f t="shared" si="104"/>
        <v>0.99999963634382505</v>
      </c>
      <c r="DE48" s="48">
        <f t="shared" si="104"/>
        <v>0.99999968248567639</v>
      </c>
      <c r="DF48" s="48">
        <f t="shared" si="104"/>
        <v>0.99999971397030041</v>
      </c>
      <c r="DG48" s="48">
        <f t="shared" si="104"/>
        <v>0.99999973629086858</v>
      </c>
      <c r="DH48" s="48">
        <f t="shared" si="104"/>
        <v>0.99999975258330209</v>
      </c>
      <c r="DI48" s="48">
        <f t="shared" si="104"/>
        <v>0.99999976474694896</v>
      </c>
      <c r="DJ48" s="48">
        <f t="shared" si="104"/>
        <v>0.99999977398950013</v>
      </c>
      <c r="DK48" s="48">
        <f t="shared" si="104"/>
        <v>0.99999978111052468</v>
      </c>
      <c r="DL48" s="48"/>
      <c r="DM48" s="48">
        <f t="shared" ref="DM48:EB49" si="111">CI48*$CD48</f>
        <v>0.5840241912991323</v>
      </c>
      <c r="DN48" s="48">
        <f t="shared" si="111"/>
        <v>0.64862759776858558</v>
      </c>
      <c r="DO48" s="48">
        <f t="shared" si="111"/>
        <v>0.69910431675382489</v>
      </c>
      <c r="DP48" s="48">
        <f t="shared" si="111"/>
        <v>0.73632317498697519</v>
      </c>
      <c r="DQ48" s="48">
        <f t="shared" si="111"/>
        <v>0.76209616281331916</v>
      </c>
      <c r="DR48" s="48">
        <f t="shared" si="111"/>
        <v>0.77878496945793485</v>
      </c>
      <c r="DS48" s="48">
        <f t="shared" si="111"/>
        <v>0.78885562020832778</v>
      </c>
      <c r="DT48" s="48">
        <f t="shared" si="111"/>
        <v>0.7945066937676537</v>
      </c>
      <c r="DU48" s="48">
        <f t="shared" si="111"/>
        <v>0.79745424438087265</v>
      </c>
      <c r="DV48" s="48">
        <f t="shared" si="111"/>
        <v>0.79888578992234871</v>
      </c>
      <c r="DW48" s="48">
        <f t="shared" si="111"/>
        <v>0.79953598098936907</v>
      </c>
      <c r="DX48" s="48">
        <f t="shared" si="111"/>
        <v>0.79981415026736302</v>
      </c>
      <c r="DY48" s="48">
        <f t="shared" si="111"/>
        <v>0.79992741109138843</v>
      </c>
      <c r="DZ48" s="48">
        <f t="shared" si="111"/>
        <v>0.79997188559502319</v>
      </c>
      <c r="EA48" s="48">
        <f t="shared" si="111"/>
        <v>0.79998899624835618</v>
      </c>
      <c r="EB48" s="48">
        <f t="shared" si="111"/>
        <v>0.79999556022134988</v>
      </c>
      <c r="EC48" s="48">
        <f t="shared" ref="EC48:EO49" si="112">CY48*$CD48</f>
        <v>0.79999811692963707</v>
      </c>
      <c r="ED48" s="48">
        <f t="shared" si="112"/>
        <v>0.79999902991437222</v>
      </c>
      <c r="EE48" s="48">
        <f t="shared" si="112"/>
        <v>0.79999938704175066</v>
      </c>
      <c r="EF48" s="48">
        <f t="shared" si="112"/>
        <v>0.79999955810406287</v>
      </c>
      <c r="EG48" s="48">
        <f t="shared" si="112"/>
        <v>0.79999965215351754</v>
      </c>
      <c r="EH48" s="48">
        <f t="shared" si="112"/>
        <v>0.79999970907506013</v>
      </c>
      <c r="EI48" s="48">
        <f t="shared" si="112"/>
        <v>0.79999974598854118</v>
      </c>
      <c r="EJ48" s="48">
        <f t="shared" si="112"/>
        <v>0.79999977117624033</v>
      </c>
      <c r="EK48" s="48">
        <f t="shared" si="112"/>
        <v>0.79999978903269486</v>
      </c>
      <c r="EL48" s="48">
        <f t="shared" si="112"/>
        <v>0.79999980206664167</v>
      </c>
      <c r="EM48" s="48">
        <f t="shared" si="112"/>
        <v>0.79999981179755919</v>
      </c>
      <c r="EN48" s="48">
        <f t="shared" si="112"/>
        <v>0.79999981919160013</v>
      </c>
      <c r="EO48" s="48">
        <f t="shared" si="112"/>
        <v>0.79999982488841981</v>
      </c>
      <c r="EP48" s="48"/>
      <c r="EQ48" s="48">
        <f t="shared" ref="EQ48:FE49" si="113">DM48+$CA48</f>
        <v>2.7704998472643538</v>
      </c>
      <c r="ER48" s="48">
        <f t="shared" si="113"/>
        <v>2.835103253733807</v>
      </c>
      <c r="ES48" s="48">
        <f t="shared" si="113"/>
        <v>2.8855799727190465</v>
      </c>
      <c r="ET48" s="48">
        <f t="shared" si="113"/>
        <v>2.9227988309521966</v>
      </c>
      <c r="EU48" s="48">
        <f t="shared" si="113"/>
        <v>2.9485718187785404</v>
      </c>
      <c r="EV48" s="48">
        <f t="shared" si="113"/>
        <v>2.9652606254231562</v>
      </c>
      <c r="EW48" s="48">
        <f t="shared" si="113"/>
        <v>2.9753312761735491</v>
      </c>
      <c r="EX48" s="48">
        <f t="shared" si="113"/>
        <v>2.9809823497328751</v>
      </c>
      <c r="EY48" s="48">
        <f t="shared" si="113"/>
        <v>2.983929900346094</v>
      </c>
      <c r="EZ48" s="48">
        <f t="shared" si="113"/>
        <v>2.9853614458875701</v>
      </c>
      <c r="FA48" s="48">
        <f t="shared" si="113"/>
        <v>2.9860116369545904</v>
      </c>
      <c r="FB48" s="48">
        <f t="shared" si="113"/>
        <v>2.9862898062325844</v>
      </c>
      <c r="FC48" s="48">
        <f t="shared" si="113"/>
        <v>2.9864030670566097</v>
      </c>
      <c r="FD48" s="48">
        <f t="shared" si="113"/>
        <v>2.9864475415602447</v>
      </c>
      <c r="FE48" s="48">
        <f t="shared" si="113"/>
        <v>2.9864646522135776</v>
      </c>
      <c r="FF48" s="48">
        <f t="shared" si="109"/>
        <v>2.9864712161865712</v>
      </c>
      <c r="FG48" s="48">
        <f t="shared" si="78"/>
        <v>2.9864737728948585</v>
      </c>
      <c r="FH48" s="48">
        <f t="shared" si="78"/>
        <v>2.9864746858795934</v>
      </c>
      <c r="FI48" s="48">
        <f t="shared" si="78"/>
        <v>2.9864750430069722</v>
      </c>
      <c r="FJ48" s="48">
        <f t="shared" si="78"/>
        <v>2.9864752140692845</v>
      </c>
      <c r="FK48" s="48">
        <f t="shared" si="78"/>
        <v>2.986475308118739</v>
      </c>
      <c r="FL48" s="48">
        <f t="shared" si="78"/>
        <v>2.9864753650402815</v>
      </c>
      <c r="FM48" s="48">
        <f t="shared" si="78"/>
        <v>2.9864754019537627</v>
      </c>
      <c r="FN48" s="48">
        <f t="shared" si="78"/>
        <v>2.9864754271414617</v>
      </c>
      <c r="FO48" s="48">
        <f t="shared" si="78"/>
        <v>2.9864754449979163</v>
      </c>
      <c r="FP48" s="48">
        <f t="shared" si="78"/>
        <v>2.9864754580318631</v>
      </c>
      <c r="FQ48" s="48">
        <f t="shared" si="78"/>
        <v>2.9864754677627805</v>
      </c>
      <c r="FR48" s="48">
        <f t="shared" si="78"/>
        <v>2.9864754751568214</v>
      </c>
      <c r="FS48" s="48">
        <f t="shared" si="78"/>
        <v>2.9864754808536413</v>
      </c>
      <c r="FT48" s="48"/>
      <c r="FU48" s="48">
        <f t="shared" si="90"/>
        <v>7749.6592561761263</v>
      </c>
      <c r="FV48" s="48">
        <f t="shared" si="90"/>
        <v>9244.7099586948698</v>
      </c>
      <c r="FW48" s="48">
        <f t="shared" si="90"/>
        <v>10936.112187074606</v>
      </c>
      <c r="FX48" s="48">
        <f t="shared" si="90"/>
        <v>12831.863761410155</v>
      </c>
      <c r="FY48" s="48">
        <f t="shared" si="90"/>
        <v>14940.177956146415</v>
      </c>
      <c r="FZ48" s="48">
        <f t="shared" si="90"/>
        <v>17269.347373608096</v>
      </c>
      <c r="GA48" s="48">
        <f t="shared" si="90"/>
        <v>19826.401253564301</v>
      </c>
      <c r="GB48" s="48">
        <f t="shared" si="90"/>
        <v>22614.616665035661</v>
      </c>
      <c r="GC48" s="48">
        <f t="shared" si="90"/>
        <v>25630.389163761018</v>
      </c>
      <c r="GD48" s="48">
        <f t="shared" si="90"/>
        <v>28860.185187989635</v>
      </c>
      <c r="GE48" s="48">
        <f t="shared" si="90"/>
        <v>32278.218018886775</v>
      </c>
      <c r="GF48" s="48">
        <f t="shared" si="90"/>
        <v>35845.246554150443</v>
      </c>
      <c r="GG48" s="48">
        <f t="shared" si="90"/>
        <v>39508.687964856479</v>
      </c>
      <c r="GH48" s="48">
        <f t="shared" si="90"/>
        <v>43204.148421659185</v>
      </c>
      <c r="GI48" s="48">
        <f t="shared" si="90"/>
        <v>46858.448961885835</v>
      </c>
      <c r="GJ48" s="48">
        <f t="shared" si="90"/>
        <v>50394.138170963262</v>
      </c>
      <c r="GK48" s="48">
        <f t="shared" si="80"/>
        <v>53735.269911152849</v>
      </c>
      <c r="GL48" s="48">
        <f t="shared" si="80"/>
        <v>56319.007197175277</v>
      </c>
      <c r="GM48" s="48">
        <f t="shared" si="80"/>
        <v>58107.344476065904</v>
      </c>
      <c r="GN48" s="48">
        <f t="shared" si="80"/>
        <v>59382.01077062526</v>
      </c>
      <c r="GO48" s="48">
        <f t="shared" si="80"/>
        <v>60314.233810437421</v>
      </c>
      <c r="GP48" s="48">
        <f t="shared" si="80"/>
        <v>61010.327616651513</v>
      </c>
      <c r="GQ48" s="48">
        <f t="shared" si="80"/>
        <v>61538.879652956253</v>
      </c>
      <c r="GR48" s="48">
        <f t="shared" si="80"/>
        <v>61945.666486904054</v>
      </c>
      <c r="GS48" s="48">
        <f t="shared" si="80"/>
        <v>62262.164160165165</v>
      </c>
      <c r="GT48" s="48">
        <f t="shared" si="80"/>
        <v>62510.585056463897</v>
      </c>
      <c r="GU48" s="48">
        <f t="shared" si="80"/>
        <v>62706.961098382402</v>
      </c>
      <c r="GV48" s="48">
        <f t="shared" si="80"/>
        <v>62863.090126999574</v>
      </c>
      <c r="GW48" s="48">
        <f t="shared" si="80"/>
        <v>62987.799753293228</v>
      </c>
    </row>
    <row r="49" spans="3:205" x14ac:dyDescent="0.25">
      <c r="C49" s="1"/>
      <c r="D49" s="48" t="s">
        <v>59</v>
      </c>
      <c r="E49" s="48">
        <v>100</v>
      </c>
      <c r="F49" s="48">
        <v>4.0399999999999998E-2</v>
      </c>
      <c r="G49" s="48">
        <v>1.48</v>
      </c>
      <c r="H49" s="48">
        <f t="shared" si="92"/>
        <v>55</v>
      </c>
      <c r="I49" s="48"/>
      <c r="J49" s="48">
        <v>0.8</v>
      </c>
      <c r="K49" s="48">
        <v>50</v>
      </c>
      <c r="L49" s="48">
        <f>IF('Graph-Settings'!$I$6='Graph-Settings'!$C$46, K49, 'Graph-Settings'!$I$6)</f>
        <v>50</v>
      </c>
      <c r="M49" s="48">
        <f t="shared" si="97"/>
        <v>1</v>
      </c>
      <c r="N49" s="48">
        <f>$H49/100*(($E49*(1-EXP(-$F49*N$31))^$G49)) + ((100-$H49)/100*N40)</f>
        <v>4.2880987409036466</v>
      </c>
      <c r="O49" s="48">
        <f t="shared" si="110"/>
        <v>5.0736847445959015</v>
      </c>
      <c r="P49" s="48">
        <f t="shared" si="110"/>
        <v>5.9889648745884516</v>
      </c>
      <c r="Q49" s="48">
        <f t="shared" si="110"/>
        <v>7.0505621170665762</v>
      </c>
      <c r="R49" s="48">
        <f t="shared" si="110"/>
        <v>8.2756130873629026</v>
      </c>
      <c r="S49" s="48">
        <f t="shared" si="110"/>
        <v>9.6811669473539066</v>
      </c>
      <c r="T49" s="48">
        <f t="shared" si="110"/>
        <v>11.283354343695184</v>
      </c>
      <c r="U49" s="48">
        <f t="shared" si="110"/>
        <v>13.096296715755933</v>
      </c>
      <c r="V49" s="48">
        <f t="shared" si="110"/>
        <v>15.130742102467835</v>
      </c>
      <c r="W49" s="48">
        <f t="shared" si="110"/>
        <v>17.39244111138407</v>
      </c>
      <c r="X49" s="48">
        <f t="shared" si="110"/>
        <v>19.880318650836259</v>
      </c>
      <c r="Y49" s="48">
        <f t="shared" si="110"/>
        <v>22.584554551810349</v>
      </c>
      <c r="Z49" s="48">
        <f t="shared" si="110"/>
        <v>25.484757435826083</v>
      </c>
      <c r="AA49" s="48">
        <f t="shared" si="110"/>
        <v>28.548494140384278</v>
      </c>
      <c r="AB49" s="48">
        <f t="shared" si="110"/>
        <v>31.730507596167342</v>
      </c>
      <c r="AC49" s="48">
        <f t="shared" si="110"/>
        <v>34.972996912871409</v>
      </c>
      <c r="AD49" s="48">
        <f t="shared" si="110"/>
        <v>38.20731517993012</v>
      </c>
      <c r="AE49" s="48">
        <f t="shared" si="110"/>
        <v>40.838911927868701</v>
      </c>
      <c r="AF49" s="48">
        <f t="shared" si="110"/>
        <v>42.735671045998068</v>
      </c>
      <c r="AG49" s="48">
        <f t="shared" si="110"/>
        <v>44.128828481514986</v>
      </c>
      <c r="AH49" s="48">
        <f t="shared" si="110"/>
        <v>45.170839896288619</v>
      </c>
      <c r="AI49" s="48">
        <f t="shared" si="110"/>
        <v>45.962207330467876</v>
      </c>
      <c r="AJ49" s="48">
        <f t="shared" si="110"/>
        <v>46.570906366927552</v>
      </c>
      <c r="AK49" s="48">
        <f t="shared" si="110"/>
        <v>47.044044633923647</v>
      </c>
      <c r="AL49" s="48">
        <f t="shared" si="110"/>
        <v>47.415004906873236</v>
      </c>
      <c r="AM49" s="48">
        <f t="shared" si="110"/>
        <v>47.707924134346698</v>
      </c>
      <c r="AN49" s="48">
        <f t="shared" si="110"/>
        <v>47.94056857163821</v>
      </c>
      <c r="AO49" s="48">
        <f t="shared" si="110"/>
        <v>48.126221970892885</v>
      </c>
      <c r="AP49" s="48">
        <f t="shared" si="110"/>
        <v>48.274952990018512</v>
      </c>
      <c r="AQ49" s="3"/>
      <c r="AR49" s="63">
        <f>$M49*N49</f>
        <v>4.2880987409036466</v>
      </c>
      <c r="AS49" s="63">
        <f t="shared" si="99"/>
        <v>5.0736847445959015</v>
      </c>
      <c r="AT49" s="63">
        <f t="shared" si="99"/>
        <v>5.9889648745884516</v>
      </c>
      <c r="AU49" s="63">
        <f t="shared" si="99"/>
        <v>7.0505621170665762</v>
      </c>
      <c r="AV49" s="63">
        <f t="shared" si="99"/>
        <v>8.2756130873629026</v>
      </c>
      <c r="AW49" s="63">
        <f t="shared" si="99"/>
        <v>9.6811669473539066</v>
      </c>
      <c r="AX49" s="63">
        <f>$M49*T49</f>
        <v>11.283354343695184</v>
      </c>
      <c r="AY49" s="63">
        <f t="shared" si="100"/>
        <v>13.096296715755933</v>
      </c>
      <c r="AZ49" s="63">
        <f t="shared" si="100"/>
        <v>15.130742102467835</v>
      </c>
      <c r="BA49" s="63">
        <f t="shared" si="100"/>
        <v>17.39244111138407</v>
      </c>
      <c r="BB49" s="63">
        <f t="shared" si="100"/>
        <v>19.880318650836259</v>
      </c>
      <c r="BC49" s="63">
        <f t="shared" si="100"/>
        <v>22.584554551810349</v>
      </c>
      <c r="BD49" s="63">
        <f t="shared" si="100"/>
        <v>25.484757435826083</v>
      </c>
      <c r="BE49" s="63">
        <f t="shared" si="100"/>
        <v>28.548494140384278</v>
      </c>
      <c r="BF49" s="63">
        <f t="shared" si="100"/>
        <v>31.730507596167342</v>
      </c>
      <c r="BG49" s="63">
        <f t="shared" si="100"/>
        <v>34.972996912871409</v>
      </c>
      <c r="BH49" s="63">
        <f t="shared" si="100"/>
        <v>38.20731517993012</v>
      </c>
      <c r="BI49" s="63">
        <f t="shared" si="100"/>
        <v>40.838911927868701</v>
      </c>
      <c r="BJ49" s="63">
        <f t="shared" si="100"/>
        <v>42.735671045998068</v>
      </c>
      <c r="BK49" s="63">
        <f t="shared" si="100"/>
        <v>44.128828481514986</v>
      </c>
      <c r="BL49" s="63">
        <f t="shared" si="100"/>
        <v>45.170839896288619</v>
      </c>
      <c r="BM49" s="63">
        <f t="shared" si="100"/>
        <v>45.962207330467876</v>
      </c>
      <c r="BN49" s="63">
        <f t="shared" si="100"/>
        <v>46.570906366927552</v>
      </c>
      <c r="BO49" s="63">
        <f t="shared" si="101"/>
        <v>47.044044633923647</v>
      </c>
      <c r="BP49" s="63">
        <f t="shared" si="101"/>
        <v>47.415004906873236</v>
      </c>
      <c r="BQ49" s="63">
        <f t="shared" si="101"/>
        <v>47.707924134346698</v>
      </c>
      <c r="BR49" s="63">
        <f t="shared" si="101"/>
        <v>47.94056857163821</v>
      </c>
      <c r="BS49" s="63">
        <f t="shared" si="101"/>
        <v>48.126221970892885</v>
      </c>
      <c r="BT49" s="63">
        <f t="shared" si="101"/>
        <v>48.274952990018512</v>
      </c>
      <c r="BU49" s="3"/>
      <c r="BV49" s="3"/>
      <c r="BW49" s="63" t="s">
        <v>25</v>
      </c>
      <c r="BX49" s="48"/>
      <c r="BY49" s="48"/>
      <c r="BZ49" s="48"/>
      <c r="CA49" s="48">
        <f>5*(1-EXP(-0.0115*L48))</f>
        <v>2.1864756559652214</v>
      </c>
      <c r="CB49" s="48"/>
      <c r="CC49" s="48">
        <v>6</v>
      </c>
      <c r="CD49" s="48">
        <v>0.8</v>
      </c>
      <c r="CE49" s="48">
        <f>0.001*CC49^1.5*(460+25.9*$CC$1)^1.5</f>
        <v>2381.5836371856572</v>
      </c>
      <c r="CF49" s="48">
        <f t="shared" si="102"/>
        <v>3.6307800191114792</v>
      </c>
      <c r="CG49" s="48"/>
      <c r="CH49" s="3"/>
      <c r="CI49" s="63">
        <f t="shared" si="103"/>
        <v>0.14030990214850469</v>
      </c>
      <c r="CJ49" s="48">
        <f t="shared" si="103"/>
        <v>0.2824180248981053</v>
      </c>
      <c r="CK49" s="48">
        <f t="shared" si="103"/>
        <v>0.41863850246467749</v>
      </c>
      <c r="CL49" s="48">
        <f t="shared" si="103"/>
        <v>0.54458668262376742</v>
      </c>
      <c r="CM49" s="48">
        <f t="shared" si="103"/>
        <v>0.65641185977665961</v>
      </c>
      <c r="CN49" s="48">
        <f t="shared" si="103"/>
        <v>0.75132016012867053</v>
      </c>
      <c r="CO49" s="48">
        <f t="shared" si="103"/>
        <v>0.82797097985962864</v>
      </c>
      <c r="CP49" s="48">
        <f t="shared" si="103"/>
        <v>0.88662664048825868</v>
      </c>
      <c r="CQ49" s="48">
        <f t="shared" si="103"/>
        <v>0.92899402703218315</v>
      </c>
      <c r="CR49" s="48">
        <f t="shared" si="103"/>
        <v>0.95779354262252403</v>
      </c>
      <c r="CS49" s="48">
        <f t="shared" si="103"/>
        <v>0.9761839102141785</v>
      </c>
      <c r="CT49" s="48">
        <f t="shared" si="103"/>
        <v>0.98721353567927117</v>
      </c>
      <c r="CU49" s="48">
        <f t="shared" si="103"/>
        <v>0.99343770445005875</v>
      </c>
      <c r="CV49" s="48">
        <f t="shared" si="103"/>
        <v>0.99675640905935847</v>
      </c>
      <c r="CW49" s="48">
        <f t="shared" si="103"/>
        <v>0.99843979388698834</v>
      </c>
      <c r="CX49" s="48">
        <f t="shared" si="103"/>
        <v>0.99925988863183157</v>
      </c>
      <c r="CY49" s="48">
        <f t="shared" si="104"/>
        <v>0.99964825465186946</v>
      </c>
      <c r="CZ49" s="48">
        <f t="shared" si="104"/>
        <v>0.99980797218737671</v>
      </c>
      <c r="DA49" s="48">
        <f t="shared" si="104"/>
        <v>0.99987586302143217</v>
      </c>
      <c r="DB49" s="48">
        <f t="shared" si="104"/>
        <v>0.99990989646377615</v>
      </c>
      <c r="DC49" s="48">
        <f t="shared" si="104"/>
        <v>0.99992909813157071</v>
      </c>
      <c r="DD49" s="48">
        <f t="shared" si="104"/>
        <v>0.99994089696502242</v>
      </c>
      <c r="DE49" s="48">
        <f t="shared" si="104"/>
        <v>0.99994861832979998</v>
      </c>
      <c r="DF49" s="48">
        <f t="shared" si="104"/>
        <v>0.99995391628210784</v>
      </c>
      <c r="DG49" s="48">
        <f t="shared" si="104"/>
        <v>0.99995768511845406</v>
      </c>
      <c r="DH49" s="48">
        <f t="shared" si="104"/>
        <v>0.99996044202127821</v>
      </c>
      <c r="DI49" s="48">
        <f t="shared" si="104"/>
        <v>0.99996250306520318</v>
      </c>
      <c r="DJ49" s="48">
        <f t="shared" si="104"/>
        <v>0.99996407049195268</v>
      </c>
      <c r="DK49" s="48">
        <f t="shared" si="104"/>
        <v>0.99996527878877639</v>
      </c>
      <c r="DL49" s="48"/>
      <c r="DM49" s="48">
        <f t="shared" si="111"/>
        <v>0.11224792171880377</v>
      </c>
      <c r="DN49" s="48">
        <f t="shared" si="111"/>
        <v>0.22593441991848426</v>
      </c>
      <c r="DO49" s="48">
        <f t="shared" si="111"/>
        <v>0.334910801971742</v>
      </c>
      <c r="DP49" s="48">
        <f t="shared" si="111"/>
        <v>0.43566934609901398</v>
      </c>
      <c r="DQ49" s="48">
        <f t="shared" si="111"/>
        <v>0.52512948782132773</v>
      </c>
      <c r="DR49" s="48">
        <f t="shared" si="111"/>
        <v>0.60105612810293652</v>
      </c>
      <c r="DS49" s="48">
        <f t="shared" si="111"/>
        <v>0.66237678388770294</v>
      </c>
      <c r="DT49" s="48">
        <f t="shared" si="111"/>
        <v>0.70930131239060701</v>
      </c>
      <c r="DU49" s="48">
        <f t="shared" si="111"/>
        <v>0.74319522162574658</v>
      </c>
      <c r="DV49" s="48">
        <f t="shared" si="111"/>
        <v>0.76623483409801929</v>
      </c>
      <c r="DW49" s="48">
        <f t="shared" si="111"/>
        <v>0.78094712817134282</v>
      </c>
      <c r="DX49" s="48">
        <f t="shared" si="111"/>
        <v>0.78977082854341696</v>
      </c>
      <c r="DY49" s="48">
        <f t="shared" si="111"/>
        <v>0.79475016356004702</v>
      </c>
      <c r="DZ49" s="48">
        <f t="shared" si="111"/>
        <v>0.7974051272474868</v>
      </c>
      <c r="EA49" s="48">
        <f t="shared" si="111"/>
        <v>0.79875183510959069</v>
      </c>
      <c r="EB49" s="48">
        <f t="shared" si="111"/>
        <v>0.79940791090546526</v>
      </c>
      <c r="EC49" s="48">
        <f t="shared" si="112"/>
        <v>0.79971860372149561</v>
      </c>
      <c r="ED49" s="48">
        <f t="shared" si="112"/>
        <v>0.79984637774990142</v>
      </c>
      <c r="EE49" s="48">
        <f t="shared" si="112"/>
        <v>0.79990069041714573</v>
      </c>
      <c r="EF49" s="48">
        <f t="shared" si="112"/>
        <v>0.79992791717102096</v>
      </c>
      <c r="EG49" s="48">
        <f t="shared" si="112"/>
        <v>0.79994327850525659</v>
      </c>
      <c r="EH49" s="48">
        <f t="shared" si="112"/>
        <v>0.79995271757201802</v>
      </c>
      <c r="EI49" s="48">
        <f t="shared" si="112"/>
        <v>0.79995889466384007</v>
      </c>
      <c r="EJ49" s="48">
        <f t="shared" si="112"/>
        <v>0.79996313302568633</v>
      </c>
      <c r="EK49" s="48">
        <f t="shared" si="112"/>
        <v>0.7999661480947633</v>
      </c>
      <c r="EL49" s="48">
        <f t="shared" si="112"/>
        <v>0.79996835361702257</v>
      </c>
      <c r="EM49" s="48">
        <f t="shared" si="112"/>
        <v>0.79997000245216254</v>
      </c>
      <c r="EN49" s="48">
        <f t="shared" si="112"/>
        <v>0.79997125639356215</v>
      </c>
      <c r="EO49" s="48">
        <f t="shared" si="112"/>
        <v>0.79997222303102111</v>
      </c>
      <c r="EP49" s="48"/>
      <c r="EQ49" s="48">
        <f t="shared" si="113"/>
        <v>2.2987235776840254</v>
      </c>
      <c r="ER49" s="48">
        <f t="shared" si="113"/>
        <v>2.4124100758837055</v>
      </c>
      <c r="ES49" s="48">
        <f t="shared" si="113"/>
        <v>2.5213864579369636</v>
      </c>
      <c r="ET49" s="48">
        <f t="shared" si="113"/>
        <v>2.6221450020642356</v>
      </c>
      <c r="EU49" s="48">
        <f t="shared" si="113"/>
        <v>2.7116051437865494</v>
      </c>
      <c r="EV49" s="48">
        <f t="shared" si="113"/>
        <v>2.7875317840681579</v>
      </c>
      <c r="EW49" s="48">
        <f t="shared" si="113"/>
        <v>2.8488524398529242</v>
      </c>
      <c r="EX49" s="48">
        <f t="shared" si="113"/>
        <v>2.8957769683558285</v>
      </c>
      <c r="EY49" s="48">
        <f t="shared" si="113"/>
        <v>2.9296708775909681</v>
      </c>
      <c r="EZ49" s="48">
        <f t="shared" si="113"/>
        <v>2.9527104900632408</v>
      </c>
      <c r="FA49" s="48">
        <f t="shared" si="113"/>
        <v>2.9674227841365641</v>
      </c>
      <c r="FB49" s="48">
        <f t="shared" si="113"/>
        <v>2.9762464845086383</v>
      </c>
      <c r="FC49" s="48">
        <f t="shared" si="113"/>
        <v>2.9812258195252683</v>
      </c>
      <c r="FD49" s="48">
        <f t="shared" si="113"/>
        <v>2.9838807832127081</v>
      </c>
      <c r="FE49" s="48">
        <f t="shared" si="113"/>
        <v>2.985227491074812</v>
      </c>
      <c r="FF49" s="48">
        <f t="shared" si="109"/>
        <v>2.9858835668706867</v>
      </c>
      <c r="FG49" s="48">
        <f t="shared" si="78"/>
        <v>2.9861942596867168</v>
      </c>
      <c r="FH49" s="48">
        <f t="shared" si="78"/>
        <v>2.9863220337151226</v>
      </c>
      <c r="FI49" s="48">
        <f t="shared" si="78"/>
        <v>2.9863763463823672</v>
      </c>
      <c r="FJ49" s="48">
        <f t="shared" si="78"/>
        <v>2.9864035731362426</v>
      </c>
      <c r="FK49" s="48">
        <f t="shared" si="78"/>
        <v>2.9864189344704779</v>
      </c>
      <c r="FL49" s="48">
        <f t="shared" si="78"/>
        <v>2.9864283735372394</v>
      </c>
      <c r="FM49" s="48">
        <f t="shared" si="78"/>
        <v>2.9864345506290615</v>
      </c>
      <c r="FN49" s="48">
        <f t="shared" si="78"/>
        <v>2.9864387889909079</v>
      </c>
      <c r="FO49" s="48">
        <f t="shared" si="78"/>
        <v>2.9864418040599849</v>
      </c>
      <c r="FP49" s="48">
        <f t="shared" si="78"/>
        <v>2.986444009582244</v>
      </c>
      <c r="FQ49" s="48">
        <f t="shared" si="78"/>
        <v>2.986445658417384</v>
      </c>
      <c r="FR49" s="48">
        <f t="shared" si="78"/>
        <v>2.9864469123587836</v>
      </c>
      <c r="FS49" s="48">
        <f t="shared" si="78"/>
        <v>2.9864478789962425</v>
      </c>
      <c r="FT49" s="48"/>
      <c r="FU49" s="48">
        <f t="shared" si="90"/>
        <v>2957.1461037457184</v>
      </c>
      <c r="FV49" s="48">
        <f t="shared" si="90"/>
        <v>3671.9424599161794</v>
      </c>
      <c r="FW49" s="48">
        <f t="shared" si="90"/>
        <v>4530.1484795542401</v>
      </c>
      <c r="FX49" s="48">
        <f t="shared" si="90"/>
        <v>5546.2788651028677</v>
      </c>
      <c r="FY49" s="48">
        <f t="shared" si="90"/>
        <v>6732.0585047041595</v>
      </c>
      <c r="FZ49" s="48">
        <f t="shared" si="90"/>
        <v>8095.9681717857347</v>
      </c>
      <c r="GA49" s="48">
        <f t="shared" si="90"/>
        <v>9643.3834655283335</v>
      </c>
      <c r="GB49" s="48">
        <f t="shared" si="90"/>
        <v>11377.186320072033</v>
      </c>
      <c r="GC49" s="48">
        <f t="shared" si="90"/>
        <v>13298.428348181866</v>
      </c>
      <c r="GD49" s="48">
        <f t="shared" si="90"/>
        <v>15406.452995217274</v>
      </c>
      <c r="GE49" s="48">
        <f t="shared" si="90"/>
        <v>17697.993156115976</v>
      </c>
      <c r="GF49" s="48">
        <f t="shared" si="90"/>
        <v>20165.160326705736</v>
      </c>
      <c r="GG49" s="48">
        <f t="shared" si="90"/>
        <v>22792.745061606987</v>
      </c>
      <c r="GH49" s="48">
        <f t="shared" si="90"/>
        <v>25555.590916545974</v>
      </c>
      <c r="GI49" s="48">
        <f t="shared" si="90"/>
        <v>28416.835074551072</v>
      </c>
      <c r="GJ49" s="48">
        <f t="shared" si="90"/>
        <v>31327.589029908599</v>
      </c>
      <c r="GK49" s="48">
        <f t="shared" si="80"/>
        <v>34228.339580504544</v>
      </c>
      <c r="GL49" s="48">
        <f t="shared" si="80"/>
        <v>36587.442756943688</v>
      </c>
      <c r="GM49" s="48">
        <f t="shared" si="80"/>
        <v>38287.439147563928</v>
      </c>
      <c r="GN49" s="48">
        <f t="shared" si="80"/>
        <v>39535.947316653823</v>
      </c>
      <c r="GO49" s="48">
        <f t="shared" si="80"/>
        <v>40469.715465663241</v>
      </c>
      <c r="GP49" s="48">
        <f t="shared" si="80"/>
        <v>41178.852024633168</v>
      </c>
      <c r="GQ49" s="48">
        <f t="shared" si="80"/>
        <v>41724.289148491014</v>
      </c>
      <c r="GR49" s="48">
        <f t="shared" si="80"/>
        <v>42148.247905730743</v>
      </c>
      <c r="GS49" s="48">
        <f t="shared" si="80"/>
        <v>42480.645838078664</v>
      </c>
      <c r="GT49" s="48">
        <f t="shared" si="80"/>
        <v>42743.113272187155</v>
      </c>
      <c r="GU49" s="48">
        <f t="shared" si="80"/>
        <v>42951.570861848944</v>
      </c>
      <c r="GV49" s="48">
        <f t="shared" si="80"/>
        <v>43117.922102539953</v>
      </c>
      <c r="GW49" s="48">
        <f t="shared" si="80"/>
        <v>43251.189289705231</v>
      </c>
    </row>
    <row r="50" spans="3:205" x14ac:dyDescent="0.25">
      <c r="C50" s="1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3"/>
      <c r="BU50" s="3"/>
      <c r="BV50" s="3"/>
      <c r="CH50" s="3"/>
    </row>
    <row r="51" spans="3:205" x14ac:dyDescent="0.25">
      <c r="C51" s="1"/>
      <c r="D51" s="43" t="s">
        <v>16</v>
      </c>
      <c r="E51" s="43">
        <v>30</v>
      </c>
      <c r="F51" s="43">
        <v>0.08</v>
      </c>
      <c r="G51" s="43">
        <v>3</v>
      </c>
      <c r="H51" s="43"/>
      <c r="I51" s="43"/>
      <c r="J51" s="43">
        <v>0.8</v>
      </c>
      <c r="K51" s="43">
        <v>62</v>
      </c>
      <c r="L51" s="43">
        <f>IF('Graph-Settings'!$I$6='Graph-Settings'!$C$46, K51, 'Graph-Settings'!$I$6)</f>
        <v>62</v>
      </c>
      <c r="M51" s="43">
        <f t="shared" si="97"/>
        <v>1</v>
      </c>
      <c r="N51" s="43">
        <f>$E51*(1-EXP(-$F51*N$31))^$G51</f>
        <v>0.97265154492974459</v>
      </c>
      <c r="O51" s="43">
        <f t="shared" ref="O51:AD52" si="114">$E51*(1-EXP(-$F51*O$31))^$G51</f>
        <v>1.3206604306571061</v>
      </c>
      <c r="P51" s="43">
        <f t="shared" si="114"/>
        <v>1.7773349113075529</v>
      </c>
      <c r="Q51" s="43">
        <f t="shared" si="114"/>
        <v>2.3684916234620026</v>
      </c>
      <c r="R51" s="43">
        <f t="shared" si="114"/>
        <v>3.1221235115855985</v>
      </c>
      <c r="S51" s="43">
        <f t="shared" si="114"/>
        <v>4.0665811181456553</v>
      </c>
      <c r="T51" s="43">
        <f t="shared" si="114"/>
        <v>5.2277568188157</v>
      </c>
      <c r="U51" s="43">
        <f t="shared" si="114"/>
        <v>6.6252424571082003</v>
      </c>
      <c r="V51" s="43">
        <f t="shared" si="114"/>
        <v>8.2676668324400602</v>
      </c>
      <c r="W51" s="43">
        <f t="shared" si="114"/>
        <v>10.147753892037407</v>
      </c>
      <c r="X51" s="43">
        <f t="shared" si="114"/>
        <v>12.238022245164338</v>
      </c>
      <c r="Y51" s="43">
        <f t="shared" si="114"/>
        <v>14.488355979991333</v>
      </c>
      <c r="Z51" s="43">
        <f t="shared" si="114"/>
        <v>16.826745761633926</v>
      </c>
      <c r="AA51" s="43">
        <f t="shared" si="114"/>
        <v>19.164153709379487</v>
      </c>
      <c r="AB51" s="43">
        <f t="shared" si="114"/>
        <v>21.403611867291975</v>
      </c>
      <c r="AC51" s="43">
        <f t="shared" si="114"/>
        <v>23.452437421903195</v>
      </c>
      <c r="AD51" s="43">
        <f t="shared" si="114"/>
        <v>25.235205065878105</v>
      </c>
      <c r="AE51" s="43">
        <f t="shared" ref="AE51:AP52" si="115">$E51*(1-EXP(-$F51*AE$31))^$G51</f>
        <v>26.481181466652778</v>
      </c>
      <c r="AF51" s="43">
        <f t="shared" si="115"/>
        <v>27.261820542669401</v>
      </c>
      <c r="AG51" s="43">
        <f t="shared" si="115"/>
        <v>27.771763618265449</v>
      </c>
      <c r="AH51" s="43">
        <f t="shared" si="115"/>
        <v>28.117938959027367</v>
      </c>
      <c r="AI51" s="43">
        <f t="shared" si="115"/>
        <v>28.360705792444133</v>
      </c>
      <c r="AJ51" s="43">
        <f t="shared" si="115"/>
        <v>28.535627919886984</v>
      </c>
      <c r="AK51" s="43">
        <f t="shared" si="115"/>
        <v>28.664518616558045</v>
      </c>
      <c r="AL51" s="43">
        <f t="shared" si="115"/>
        <v>28.761256344338285</v>
      </c>
      <c r="AM51" s="43">
        <f t="shared" si="115"/>
        <v>28.834967054521723</v>
      </c>
      <c r="AN51" s="43">
        <f t="shared" si="115"/>
        <v>28.891830987133915</v>
      </c>
      <c r="AO51" s="43">
        <f t="shared" si="115"/>
        <v>28.936144474292455</v>
      </c>
      <c r="AP51" s="43">
        <f t="shared" si="115"/>
        <v>28.970964104895071</v>
      </c>
      <c r="AQ51" s="65" t="s">
        <v>113</v>
      </c>
      <c r="AR51" s="57">
        <f>$M51*N51</f>
        <v>0.97265154492974459</v>
      </c>
      <c r="AS51" s="57">
        <f t="shared" ref="AS51:AW51" si="116">$M51*O51</f>
        <v>1.3206604306571061</v>
      </c>
      <c r="AT51" s="57">
        <f t="shared" si="116"/>
        <v>1.7773349113075529</v>
      </c>
      <c r="AU51" s="57">
        <f t="shared" si="116"/>
        <v>2.3684916234620026</v>
      </c>
      <c r="AV51" s="57">
        <f t="shared" si="116"/>
        <v>3.1221235115855985</v>
      </c>
      <c r="AW51" s="57">
        <f t="shared" si="116"/>
        <v>4.0665811181456553</v>
      </c>
      <c r="AX51" s="57">
        <f>$M51*T51</f>
        <v>5.2277568188157</v>
      </c>
      <c r="AY51" s="57">
        <f t="shared" ref="AY51:BT51" si="117">$M51*U51</f>
        <v>6.6252424571082003</v>
      </c>
      <c r="AZ51" s="57">
        <f t="shared" si="117"/>
        <v>8.2676668324400602</v>
      </c>
      <c r="BA51" s="57">
        <f t="shared" si="117"/>
        <v>10.147753892037407</v>
      </c>
      <c r="BB51" s="57">
        <f t="shared" si="117"/>
        <v>12.238022245164338</v>
      </c>
      <c r="BC51" s="57">
        <f t="shared" si="117"/>
        <v>14.488355979991333</v>
      </c>
      <c r="BD51" s="57">
        <f t="shared" si="117"/>
        <v>16.826745761633926</v>
      </c>
      <c r="BE51" s="57">
        <f t="shared" si="117"/>
        <v>19.164153709379487</v>
      </c>
      <c r="BF51" s="57">
        <f t="shared" si="117"/>
        <v>21.403611867291975</v>
      </c>
      <c r="BG51" s="57">
        <f t="shared" si="117"/>
        <v>23.452437421903195</v>
      </c>
      <c r="BH51" s="57">
        <f t="shared" si="117"/>
        <v>25.235205065878105</v>
      </c>
      <c r="BI51" s="57">
        <f t="shared" si="117"/>
        <v>26.481181466652778</v>
      </c>
      <c r="BJ51" s="57">
        <f t="shared" si="117"/>
        <v>27.261820542669401</v>
      </c>
      <c r="BK51" s="57">
        <f t="shared" si="117"/>
        <v>27.771763618265449</v>
      </c>
      <c r="BL51" s="57">
        <f t="shared" si="117"/>
        <v>28.117938959027367</v>
      </c>
      <c r="BM51" s="57">
        <f t="shared" si="117"/>
        <v>28.360705792444133</v>
      </c>
      <c r="BN51" s="57">
        <f t="shared" si="117"/>
        <v>28.535627919886984</v>
      </c>
      <c r="BO51" s="57">
        <f t="shared" si="117"/>
        <v>28.664518616558045</v>
      </c>
      <c r="BP51" s="57">
        <f t="shared" si="117"/>
        <v>28.761256344338285</v>
      </c>
      <c r="BQ51" s="57">
        <f t="shared" si="117"/>
        <v>28.834967054521723</v>
      </c>
      <c r="BR51" s="57">
        <f t="shared" si="117"/>
        <v>28.891830987133915</v>
      </c>
      <c r="BS51" s="57">
        <f t="shared" si="117"/>
        <v>28.936144474292455</v>
      </c>
      <c r="BT51" s="57">
        <f t="shared" si="117"/>
        <v>28.970964104895071</v>
      </c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</row>
    <row r="52" spans="3:205" x14ac:dyDescent="0.25">
      <c r="C52" s="1"/>
      <c r="D52" s="43" t="s">
        <v>110</v>
      </c>
      <c r="E52" s="43">
        <v>60</v>
      </c>
      <c r="F52" s="43">
        <v>4.9700000000000001E-2</v>
      </c>
      <c r="G52" s="43">
        <v>1</v>
      </c>
      <c r="H52" s="43"/>
      <c r="I52" s="43"/>
      <c r="J52" s="43"/>
      <c r="K52" s="43"/>
      <c r="L52" s="43"/>
      <c r="M52" s="43"/>
      <c r="N52" s="43">
        <f>$E52*(1-EXP(-$F52*N$31))^$G52</f>
        <v>12.734323934206548</v>
      </c>
      <c r="O52" s="43">
        <f t="shared" si="114"/>
        <v>14.224145761338459</v>
      </c>
      <c r="P52" s="43">
        <f t="shared" si="114"/>
        <v>15.857223225803281</v>
      </c>
      <c r="Q52" s="43">
        <f t="shared" si="114"/>
        <v>17.639142470840302</v>
      </c>
      <c r="R52" s="43">
        <f t="shared" si="114"/>
        <v>19.573385023018911</v>
      </c>
      <c r="S52" s="43">
        <f t="shared" si="114"/>
        <v>21.66062623637275</v>
      </c>
      <c r="T52" s="43">
        <f t="shared" si="114"/>
        <v>23.897954325667389</v>
      </c>
      <c r="U52" s="43">
        <f t="shared" si="114"/>
        <v>26.27803985946198</v>
      </c>
      <c r="V52" s="43">
        <f t="shared" si="114"/>
        <v>28.788305572072613</v>
      </c>
      <c r="W52" s="43">
        <f t="shared" si="114"/>
        <v>31.410170662037281</v>
      </c>
      <c r="X52" s="43">
        <f t="shared" si="114"/>
        <v>34.118470805708</v>
      </c>
      <c r="Y52" s="43">
        <f t="shared" si="114"/>
        <v>36.881181575020193</v>
      </c>
      <c r="Z52" s="43">
        <f t="shared" si="114"/>
        <v>39.659593108153402</v>
      </c>
      <c r="AA52" s="43">
        <f t="shared" si="114"/>
        <v>42.4090893974587</v>
      </c>
      <c r="AB52" s="43">
        <f t="shared" si="114"/>
        <v>45.080665806649556</v>
      </c>
      <c r="AC52" s="43">
        <f t="shared" si="114"/>
        <v>47.623262050525369</v>
      </c>
      <c r="AD52" s="43">
        <f t="shared" si="114"/>
        <v>49.986886033651587</v>
      </c>
      <c r="AE52" s="43">
        <f t="shared" si="115"/>
        <v>51.785290577542789</v>
      </c>
      <c r="AF52" s="43">
        <f t="shared" si="115"/>
        <v>53.011765341340727</v>
      </c>
      <c r="AG52" s="43">
        <f t="shared" si="115"/>
        <v>53.874655999045288</v>
      </c>
      <c r="AH52" s="43">
        <f t="shared" si="115"/>
        <v>54.498524302241094</v>
      </c>
      <c r="AI52" s="43">
        <f t="shared" si="115"/>
        <v>54.95970625227951</v>
      </c>
      <c r="AJ52" s="43">
        <f t="shared" si="115"/>
        <v>55.306846756732782</v>
      </c>
      <c r="AK52" s="43">
        <f t="shared" si="115"/>
        <v>55.572023758353552</v>
      </c>
      <c r="AL52" s="43">
        <f t="shared" si="115"/>
        <v>55.777035361230837</v>
      </c>
      <c r="AM52" s="43">
        <f t="shared" si="115"/>
        <v>55.937089733890943</v>
      </c>
      <c r="AN52" s="43">
        <f t="shared" si="115"/>
        <v>56.063045121853108</v>
      </c>
      <c r="AO52" s="43">
        <f t="shared" si="115"/>
        <v>56.162811783432716</v>
      </c>
      <c r="AP52" s="43">
        <f t="shared" si="115"/>
        <v>56.242254064292538</v>
      </c>
      <c r="AQ52" s="65" t="s">
        <v>111</v>
      </c>
      <c r="AR52" s="57">
        <f>N52*($CG$37/0.778237)</f>
        <v>12.734323355851478</v>
      </c>
      <c r="AS52" s="57">
        <f t="shared" ref="AS52:AW52" si="118">O52*($CG$37/0.778237)</f>
        <v>14.224145115320118</v>
      </c>
      <c r="AT52" s="57">
        <f t="shared" si="118"/>
        <v>15.857222505615425</v>
      </c>
      <c r="AU52" s="57">
        <f t="shared" si="118"/>
        <v>17.639141669722978</v>
      </c>
      <c r="AV52" s="57">
        <f t="shared" si="118"/>
        <v>19.573384134054052</v>
      </c>
      <c r="AW52" s="57">
        <f t="shared" si="118"/>
        <v>21.660625252611609</v>
      </c>
      <c r="AX52" s="57">
        <f>T52*($CG$37/0.778237)</f>
        <v>23.897953240293472</v>
      </c>
      <c r="AY52" s="57">
        <f t="shared" ref="AY52:BT52" si="119">U52*($CG$37/0.778237)</f>
        <v>26.278038665991666</v>
      </c>
      <c r="AZ52" s="57">
        <f t="shared" si="119"/>
        <v>28.788304264593503</v>
      </c>
      <c r="BA52" s="57">
        <f t="shared" si="119"/>
        <v>31.410169235480868</v>
      </c>
      <c r="BB52" s="57">
        <f t="shared" si="119"/>
        <v>34.118469256148657</v>
      </c>
      <c r="BC52" s="57">
        <f t="shared" si="119"/>
        <v>36.881179899986755</v>
      </c>
      <c r="BD52" s="57">
        <f t="shared" si="119"/>
        <v>39.659591306932789</v>
      </c>
      <c r="BE52" s="57">
        <f t="shared" si="119"/>
        <v>42.409087471364153</v>
      </c>
      <c r="BF52" s="57">
        <f t="shared" si="119"/>
        <v>45.080663759219966</v>
      </c>
      <c r="BG52" s="57">
        <f t="shared" si="119"/>
        <v>47.62325988761863</v>
      </c>
      <c r="BH52" s="57">
        <f t="shared" si="119"/>
        <v>49.986883763396079</v>
      </c>
      <c r="BI52" s="57">
        <f t="shared" si="119"/>
        <v>51.785288225609108</v>
      </c>
      <c r="BJ52" s="57">
        <f t="shared" si="119"/>
        <v>53.011762933704212</v>
      </c>
      <c r="BK52" s="57">
        <f t="shared" si="119"/>
        <v>53.874653552218852</v>
      </c>
      <c r="BL52" s="57">
        <f t="shared" si="119"/>
        <v>54.498521827080417</v>
      </c>
      <c r="BM52" s="57">
        <f t="shared" si="119"/>
        <v>54.959703756173319</v>
      </c>
      <c r="BN52" s="57">
        <f t="shared" si="119"/>
        <v>55.306844244860507</v>
      </c>
      <c r="BO52" s="57">
        <f t="shared" si="119"/>
        <v>55.572021234437727</v>
      </c>
      <c r="BP52" s="57">
        <f t="shared" si="119"/>
        <v>55.777032828003996</v>
      </c>
      <c r="BQ52" s="57">
        <f t="shared" si="119"/>
        <v>55.937087193394909</v>
      </c>
      <c r="BR52" s="57">
        <f t="shared" si="119"/>
        <v>56.063042575636551</v>
      </c>
      <c r="BS52" s="57">
        <f t="shared" si="119"/>
        <v>56.162809232685056</v>
      </c>
      <c r="BT52" s="57">
        <f t="shared" si="119"/>
        <v>56.24225150993685</v>
      </c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</row>
    <row r="53" spans="3:205" x14ac:dyDescent="0.25">
      <c r="C53" s="1"/>
      <c r="AQ53" s="3"/>
      <c r="BU53" s="3"/>
      <c r="BV53" s="3"/>
      <c r="CH53" s="3"/>
    </row>
    <row r="54" spans="3:205" x14ac:dyDescent="0.25">
      <c r="C54" s="1"/>
      <c r="AQ54" s="3"/>
      <c r="BU54" s="3"/>
      <c r="BV54" s="3"/>
      <c r="CH54" s="3"/>
    </row>
    <row r="55" spans="3:205" x14ac:dyDescent="0.25">
      <c r="C55" s="1"/>
      <c r="AQ55" s="3"/>
      <c r="BU55" s="3"/>
      <c r="BV55" s="3"/>
      <c r="CH55" s="3"/>
    </row>
    <row r="56" spans="3:205" x14ac:dyDescent="0.25">
      <c r="C56" s="1"/>
      <c r="AQ56" s="3"/>
      <c r="BU56" s="3"/>
      <c r="BV56" s="3"/>
      <c r="CH56" s="3"/>
    </row>
    <row r="57" spans="3:205" x14ac:dyDescent="0.25">
      <c r="C57" s="1"/>
      <c r="AQ57" s="3"/>
      <c r="BU57" s="3"/>
      <c r="BV57" s="3"/>
      <c r="CH57" s="3"/>
    </row>
    <row r="58" spans="3:205" x14ac:dyDescent="0.25">
      <c r="C58" s="1"/>
      <c r="AQ58" s="3"/>
      <c r="BU58" s="3"/>
      <c r="BV58" s="3"/>
      <c r="CH58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JK57"/>
  <sheetViews>
    <sheetView workbookViewId="0"/>
  </sheetViews>
  <sheetFormatPr defaultRowHeight="15" x14ac:dyDescent="0.25"/>
  <cols>
    <col min="2" max="2" width="17" customWidth="1"/>
    <col min="3" max="3" width="13.42578125" customWidth="1"/>
    <col min="4" max="4" width="10.5703125" customWidth="1"/>
    <col min="8" max="8" width="20.7109375" customWidth="1"/>
    <col min="9" max="9" width="8.5703125" customWidth="1"/>
    <col min="10" max="10" width="9.7109375" customWidth="1"/>
    <col min="11" max="11" width="8.42578125" customWidth="1"/>
    <col min="12" max="12" width="10.42578125" customWidth="1"/>
    <col min="13" max="28" width="12.140625" customWidth="1"/>
    <col min="48" max="48" width="12" bestFit="1" customWidth="1"/>
    <col min="206" max="206" width="9.140625" style="1"/>
    <col min="208" max="208" width="21.28515625" customWidth="1"/>
    <col min="240" max="240" width="21" customWidth="1"/>
  </cols>
  <sheetData>
    <row r="1" spans="1:271" x14ac:dyDescent="0.25">
      <c r="A1" t="s">
        <v>99</v>
      </c>
      <c r="D1" t="s">
        <v>26</v>
      </c>
      <c r="M1" t="s">
        <v>33</v>
      </c>
      <c r="AQ1" s="3"/>
      <c r="AR1" s="16">
        <v>1</v>
      </c>
      <c r="AS1" s="16">
        <v>2</v>
      </c>
      <c r="AT1" s="16">
        <v>3</v>
      </c>
      <c r="AU1" s="16">
        <v>4</v>
      </c>
      <c r="AV1" s="16">
        <v>5</v>
      </c>
      <c r="AW1" s="16">
        <v>6</v>
      </c>
      <c r="AX1" s="16">
        <v>7</v>
      </c>
      <c r="AY1" s="16">
        <v>8</v>
      </c>
      <c r="AZ1" s="16">
        <v>9</v>
      </c>
      <c r="BA1" s="16">
        <v>10</v>
      </c>
      <c r="BB1" s="16">
        <v>11</v>
      </c>
      <c r="BC1" s="16">
        <v>12</v>
      </c>
      <c r="BD1" s="16">
        <v>13</v>
      </c>
      <c r="BE1" s="16">
        <v>14</v>
      </c>
      <c r="BF1" s="16">
        <v>15</v>
      </c>
      <c r="BG1" s="16">
        <v>16</v>
      </c>
      <c r="BH1" s="16">
        <v>17</v>
      </c>
      <c r="BI1" s="16">
        <v>18</v>
      </c>
      <c r="BJ1" s="16">
        <v>19</v>
      </c>
      <c r="BK1" s="16">
        <v>20</v>
      </c>
      <c r="BL1" s="16">
        <v>21</v>
      </c>
      <c r="BM1" s="16">
        <v>22</v>
      </c>
      <c r="BN1" s="16">
        <v>23</v>
      </c>
      <c r="BO1" s="16">
        <v>24</v>
      </c>
      <c r="BP1" s="16">
        <v>25</v>
      </c>
      <c r="BQ1" s="16">
        <v>26</v>
      </c>
      <c r="BR1" s="16">
        <v>27</v>
      </c>
      <c r="BS1" s="16">
        <v>28</v>
      </c>
      <c r="BT1" s="16">
        <v>29</v>
      </c>
      <c r="BU1" s="3"/>
      <c r="BV1" s="3"/>
      <c r="BX1" t="s">
        <v>36</v>
      </c>
      <c r="BY1" s="12">
        <f>'Graph-Settings'!J6</f>
        <v>91</v>
      </c>
      <c r="BZ1" t="s">
        <v>37</v>
      </c>
      <c r="CA1" s="12" t="str">
        <f>'Graph-Settings'!I6</f>
        <v>Std/No ROS effect</v>
      </c>
      <c r="CB1" t="s">
        <v>102</v>
      </c>
      <c r="CC1" s="12">
        <f>'Graph-Settings'!H6</f>
        <v>97</v>
      </c>
      <c r="CD1" t="s">
        <v>41</v>
      </c>
      <c r="CE1" s="12">
        <f>'Graph-Settings'!K6</f>
        <v>3.5</v>
      </c>
      <c r="CF1" t="s">
        <v>112</v>
      </c>
      <c r="CG1" s="12">
        <f>'Graph-Settings'!L6</f>
        <v>6</v>
      </c>
      <c r="CH1" s="3"/>
      <c r="FT1" s="16" t="s">
        <v>33</v>
      </c>
      <c r="FU1" s="16">
        <v>1</v>
      </c>
      <c r="FV1" s="16">
        <v>2</v>
      </c>
      <c r="FW1" s="16">
        <v>3</v>
      </c>
      <c r="FX1" s="16">
        <v>4</v>
      </c>
      <c r="FY1" s="16">
        <v>5</v>
      </c>
      <c r="FZ1" s="16">
        <v>6</v>
      </c>
      <c r="GA1" s="16">
        <v>7</v>
      </c>
      <c r="GB1" s="16">
        <v>8</v>
      </c>
      <c r="GC1" s="16">
        <v>9</v>
      </c>
      <c r="GD1" s="16">
        <v>10</v>
      </c>
      <c r="GE1" s="16">
        <v>11</v>
      </c>
      <c r="GF1" s="16">
        <v>12</v>
      </c>
      <c r="GG1" s="16">
        <v>13</v>
      </c>
      <c r="GH1" s="16">
        <v>14</v>
      </c>
      <c r="GI1" s="16">
        <v>15</v>
      </c>
      <c r="GJ1" s="16">
        <v>16</v>
      </c>
      <c r="GK1" s="16">
        <v>17</v>
      </c>
      <c r="GL1" s="16">
        <v>18</v>
      </c>
      <c r="GM1" s="16">
        <v>19</v>
      </c>
      <c r="GN1" s="16">
        <v>20</v>
      </c>
      <c r="GO1" s="16">
        <v>21</v>
      </c>
      <c r="GP1" s="16">
        <v>22</v>
      </c>
      <c r="GQ1" s="16">
        <v>23</v>
      </c>
      <c r="GR1" s="16">
        <v>24</v>
      </c>
      <c r="GS1" s="16">
        <v>25</v>
      </c>
      <c r="GT1" s="16">
        <v>26</v>
      </c>
      <c r="GU1" s="16">
        <v>27</v>
      </c>
      <c r="GV1" s="16">
        <v>28</v>
      </c>
      <c r="GW1" s="16">
        <v>29</v>
      </c>
      <c r="GX1"/>
      <c r="GZ1" t="s">
        <v>130</v>
      </c>
      <c r="HA1" s="69">
        <f>IF('Graph-Settings'!$N$5=1, 'Calcs-control3'!HA5, 'Calcs-control3'!HA9)</f>
        <v>1.046761060785157</v>
      </c>
      <c r="HB1" s="69">
        <f>IF('Graph-Settings'!$N$5=1, 'Calcs-control3'!HB5, 'Calcs-control3'!HB9)</f>
        <v>1.418409656097243</v>
      </c>
      <c r="HC1" s="69">
        <f>IF('Graph-Settings'!$N$5=1, 'Calcs-control3'!HC5, 'Calcs-control3'!HC9)</f>
        <v>1.9045967321643333</v>
      </c>
      <c r="HD1" s="69">
        <f>IF('Graph-Settings'!$N$5=1, 'Calcs-control3'!HD5, 'Calcs-control3'!HD9)</f>
        <v>2.531772975694961</v>
      </c>
      <c r="HE1" s="69">
        <f>IF('Graph-Settings'!$N$5=1, 'Calcs-control3'!HE5, 'Calcs-control3'!HE9)</f>
        <v>3.3282162693163948</v>
      </c>
      <c r="HF1" s="69">
        <f>IF('Graph-Settings'!$N$5=1, 'Calcs-control3'!HF5, 'Calcs-control3'!HF9)</f>
        <v>4.3219873572319987</v>
      </c>
      <c r="HG1" s="69">
        <f>IF('Graph-Settings'!$N$5=1, 'Calcs-control3'!HG5, 'Calcs-control3'!HG9)</f>
        <v>5.5378658015148181</v>
      </c>
      <c r="HH1" s="69">
        <f>IF('Graph-Settings'!$N$5=1, 'Calcs-control3'!HH5, 'Calcs-control3'!HH9)</f>
        <v>12.55116663561107</v>
      </c>
      <c r="HI1" s="69">
        <f>IF('Graph-Settings'!$N$5=1, 'Calcs-control3'!HI5, 'Calcs-control3'!HI9)</f>
        <v>19.313646010599818</v>
      </c>
      <c r="HJ1" s="69">
        <f>IF('Graph-Settings'!$N$5=1, 'Calcs-control3'!HJ5, 'Calcs-control3'!HJ9)</f>
        <v>25.357708088628705</v>
      </c>
      <c r="HK1" s="69">
        <f>IF('Graph-Settings'!$N$5=1, 'Calcs-control3'!HK5, 'Calcs-control3'!HK9)</f>
        <v>30.56347557184003</v>
      </c>
      <c r="HL1" s="69">
        <f>IF('Graph-Settings'!$N$5=1, 'Calcs-control3'!HL5, 'Calcs-control3'!HL9)</f>
        <v>34.994342115029809</v>
      </c>
      <c r="HM1" s="69">
        <f>IF('Graph-Settings'!$N$5=1, 'Calcs-control3'!HM5, 'Calcs-control3'!HM9)</f>
        <v>38.804230343146727</v>
      </c>
      <c r="HN1" s="69">
        <f>IF('Graph-Settings'!$N$5=1, 'Calcs-control3'!HN5, 'Calcs-control3'!HN9)</f>
        <v>42.150087037999626</v>
      </c>
      <c r="HO1" s="69">
        <f>IF('Graph-Settings'!$N$5=1, 'Calcs-control3'!HO5, 'Calcs-control3'!HO9)</f>
        <v>45.144064732891678</v>
      </c>
      <c r="HP1" s="69">
        <f>IF('Graph-Settings'!$N$5=1, 'Calcs-control3'!HP5, 'Calcs-control3'!HP9)</f>
        <v>47.844698214360562</v>
      </c>
      <c r="HQ1" s="69">
        <f>IF('Graph-Settings'!$N$5=1, 'Calcs-control3'!HQ5, 'Calcs-control3'!HQ9)</f>
        <v>50.269443083352556</v>
      </c>
      <c r="HR1" s="69">
        <f>IF('Graph-Settings'!$N$5=1, 'Calcs-control3'!HR5, 'Calcs-control3'!HR9)</f>
        <v>52.073884783593513</v>
      </c>
      <c r="HS1" s="69">
        <f>IF('Graph-Settings'!$N$5=1, 'Calcs-control3'!HS5, 'Calcs-control3'!HS9)</f>
        <v>53.287704088227265</v>
      </c>
      <c r="HT1" s="69">
        <f>IF('Graph-Settings'!$N$5=1, 'Calcs-control3'!HT5, 'Calcs-control3'!HT9)</f>
        <v>54.134064920420855</v>
      </c>
      <c r="HU1" s="69">
        <f>IF('Graph-Settings'!$N$5=1, 'Calcs-control3'!HU5, 'Calcs-control3'!HU9)</f>
        <v>54.742083652998602</v>
      </c>
      <c r="HV1" s="69">
        <f>IF('Graph-Settings'!$N$5=1, 'Calcs-control3'!HV5, 'Calcs-control3'!HV9)</f>
        <v>55.189404803674343</v>
      </c>
      <c r="HW1" s="69">
        <f>IF('Graph-Settings'!$N$5=1, 'Calcs-control3'!HW5, 'Calcs-control3'!HW9)</f>
        <v>55.524874630685318</v>
      </c>
      <c r="HX1" s="69">
        <f>IF('Graph-Settings'!$N$5=1, 'Calcs-control3'!HX5, 'Calcs-control3'!HX9)</f>
        <v>55.780398413665097</v>
      </c>
      <c r="HY1" s="69">
        <f>IF('Graph-Settings'!$N$5=1, 'Calcs-control3'!HY5, 'Calcs-control3'!HY9)</f>
        <v>55.977496046714265</v>
      </c>
      <c r="HZ1" s="69">
        <f>IF('Graph-Settings'!$N$5=1, 'Calcs-control3'!HZ5, 'Calcs-control3'!HZ9)</f>
        <v>56.131091454767358</v>
      </c>
      <c r="IA1" s="69">
        <f>IF('Graph-Settings'!$N$5=1, 'Calcs-control3'!IA5, 'Calcs-control3'!IA9)</f>
        <v>56.251787126278074</v>
      </c>
      <c r="IB1" s="69">
        <f>IF('Graph-Settings'!$N$5=1, 'Calcs-control3'!IB5, 'Calcs-control3'!IB9)</f>
        <v>56.347275029207424</v>
      </c>
      <c r="IC1" s="69">
        <f>IF('Graph-Settings'!$N$5=1, 'Calcs-control3'!IC5, 'Calcs-control3'!IC9)</f>
        <v>56.423237854906212</v>
      </c>
      <c r="IF1" t="s">
        <v>131</v>
      </c>
      <c r="IG1" s="69">
        <f>IF('Graph-Settings'!$N$5=1, 'Calcs-control3'!IG5, 'Calcs-control3'!IG9)</f>
        <v>447.8290682045432</v>
      </c>
      <c r="IH1" s="69">
        <f>IF('Graph-Settings'!$N$5=1, 'Calcs-control3'!IH5, 'Calcs-control3'!IH9)</f>
        <v>606.82910209317379</v>
      </c>
      <c r="II1" s="69">
        <f>IF('Graph-Settings'!$N$5=1, 'Calcs-control3'!II5, 'Calcs-control3'!II9)</f>
        <v>814.83139927922127</v>
      </c>
      <c r="IJ1" s="69">
        <f>IF('Graph-Settings'!$N$5=1, 'Calcs-control3'!IJ5, 'Calcs-control3'!IJ9)</f>
        <v>1083.152187339175</v>
      </c>
      <c r="IK1" s="69">
        <f>IF('Graph-Settings'!$N$5=1, 'Calcs-control3'!IK5, 'Calcs-control3'!IK9)</f>
        <v>1423.8894113554295</v>
      </c>
      <c r="IL1" s="69">
        <f>IF('Graph-Settings'!$N$5=1, 'Calcs-control3'!IL5, 'Calcs-control3'!IL9)</f>
        <v>1849.0481194717247</v>
      </c>
      <c r="IM1" s="69">
        <f>IF('Graph-Settings'!$N$5=1, 'Calcs-control3'!IM5, 'Calcs-control3'!IM9)</f>
        <v>2369.2295927343434</v>
      </c>
      <c r="IN1" s="69">
        <f>IF('Graph-Settings'!$N$5=1, 'Calcs-control3'!IN5, 'Calcs-control3'!IN9)</f>
        <v>7265.4705491547429</v>
      </c>
      <c r="IO1" s="69">
        <f>IF('Graph-Settings'!$N$5=1, 'Calcs-control3'!IO5, 'Calcs-control3'!IO9)</f>
        <v>13611.423313244588</v>
      </c>
      <c r="IP1" s="69">
        <f>IF('Graph-Settings'!$N$5=1, 'Calcs-control3'!IP5, 'Calcs-control3'!IP9)</f>
        <v>20265.579036519201</v>
      </c>
      <c r="IQ1" s="69">
        <f>IF('Graph-Settings'!$N$5=1, 'Calcs-control3'!IQ5, 'Calcs-control3'!IQ9)</f>
        <v>26424.892798841101</v>
      </c>
      <c r="IR1" s="69">
        <f>IF('Graph-Settings'!$N$5=1, 'Calcs-control3'!IR5, 'Calcs-control3'!IR9)</f>
        <v>31729.306760273557</v>
      </c>
      <c r="IS1" s="69">
        <f>IF('Graph-Settings'!$N$5=1, 'Calcs-control3'!IS5, 'Calcs-control3'!IS9)</f>
        <v>36173.055556448788</v>
      </c>
      <c r="IT1" s="69">
        <f>IF('Graph-Settings'!$N$5=1, 'Calcs-control3'!IT5, 'Calcs-control3'!IT9)</f>
        <v>39913.656273874039</v>
      </c>
      <c r="IU1" s="69">
        <f>IF('Graph-Settings'!$N$5=1, 'Calcs-control3'!IU5, 'Calcs-control3'!IU9)</f>
        <v>43123.403494370148</v>
      </c>
      <c r="IV1" s="69">
        <f>IF('Graph-Settings'!$N$5=1, 'Calcs-control3'!IV5, 'Calcs-control3'!IV9)</f>
        <v>45924.409411840061</v>
      </c>
      <c r="IW1" s="69">
        <f>IF('Graph-Settings'!$N$5=1, 'Calcs-control3'!IW5, 'Calcs-control3'!IW9)</f>
        <v>48382.027118745653</v>
      </c>
      <c r="IX1" s="69">
        <f>IF('Graph-Settings'!$N$5=1, 'Calcs-control3'!IX5, 'Calcs-control3'!IX9)</f>
        <v>50185.242194588718</v>
      </c>
      <c r="IY1" s="69">
        <f>IF('Graph-Settings'!$N$5=1, 'Calcs-control3'!IY5, 'Calcs-control3'!IY9)</f>
        <v>51388.838337101748</v>
      </c>
      <c r="IZ1" s="69">
        <f>IF('Graph-Settings'!$N$5=1, 'Calcs-control3'!IZ5, 'Calcs-control3'!IZ9)</f>
        <v>52224.387045726937</v>
      </c>
      <c r="JA1" s="69">
        <f>IF('Graph-Settings'!$N$5=1, 'Calcs-control3'!JA5, 'Calcs-control3'!JA9)</f>
        <v>52822.994589716458</v>
      </c>
      <c r="JB1" s="69">
        <f>IF('Graph-Settings'!$N$5=1, 'Calcs-control3'!JB5, 'Calcs-control3'!JB9)</f>
        <v>53262.585861240666</v>
      </c>
      <c r="JC1" s="69">
        <f>IF('Graph-Settings'!$N$5=1, 'Calcs-control3'!JC5, 'Calcs-control3'!JC9)</f>
        <v>53591.83522265088</v>
      </c>
      <c r="JD1" s="69">
        <f>IF('Graph-Settings'!$N$5=1, 'Calcs-control3'!JD5, 'Calcs-control3'!JD9)</f>
        <v>53842.386808023082</v>
      </c>
      <c r="JE1" s="69">
        <f>IF('Graph-Settings'!$N$5=1, 'Calcs-control3'!JE5, 'Calcs-control3'!JE9)</f>
        <v>54035.514551430591</v>
      </c>
      <c r="JF1" s="69">
        <f>IF('Graph-Settings'!$N$5=1, 'Calcs-control3'!JF5, 'Calcs-control3'!JF9)</f>
        <v>54185.936560560724</v>
      </c>
      <c r="JG1" s="69">
        <f>IF('Graph-Settings'!$N$5=1, 'Calcs-control3'!JG5, 'Calcs-control3'!JG9)</f>
        <v>54304.090242408231</v>
      </c>
      <c r="JH1" s="69">
        <f>IF('Graph-Settings'!$N$5=1, 'Calcs-control3'!JH5, 'Calcs-control3'!JH9)</f>
        <v>54397.537229188303</v>
      </c>
      <c r="JI1" s="69">
        <f>IF('Graph-Settings'!$N$5=1, 'Calcs-control3'!JI5, 'Calcs-control3'!JI9)</f>
        <v>54471.857777446523</v>
      </c>
      <c r="JK1" t="s">
        <v>137</v>
      </c>
    </row>
    <row r="2" spans="1:271" x14ac:dyDescent="0.25">
      <c r="AQ2" s="3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3"/>
      <c r="BV2" s="3"/>
      <c r="CH2" s="3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/>
    </row>
    <row r="3" spans="1:271" s="3" customFormat="1" x14ac:dyDescent="0.25">
      <c r="A3"/>
      <c r="B3" s="2" t="s">
        <v>32</v>
      </c>
      <c r="C3" s="2"/>
      <c r="D3" s="2"/>
      <c r="E3" s="2"/>
      <c r="F3" s="2"/>
      <c r="G3" s="2"/>
      <c r="H3" s="2"/>
      <c r="I3" s="2" t="s">
        <v>34</v>
      </c>
      <c r="J3" s="2"/>
      <c r="K3" s="2"/>
      <c r="L3" s="2"/>
      <c r="M3" s="2"/>
      <c r="N3" s="15" t="s">
        <v>103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13"/>
      <c r="AR3" s="15" t="s">
        <v>50</v>
      </c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W3"/>
      <c r="BX3"/>
      <c r="BY3"/>
      <c r="CB3"/>
      <c r="CE3"/>
      <c r="CF3"/>
      <c r="CG3"/>
      <c r="CI3" s="3" t="s">
        <v>46</v>
      </c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 t="s">
        <v>45</v>
      </c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 t="s">
        <v>48</v>
      </c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 s="3" t="s">
        <v>49</v>
      </c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 t="s">
        <v>132</v>
      </c>
      <c r="HA3" s="11">
        <v>0</v>
      </c>
      <c r="HB3" s="11">
        <v>2.5</v>
      </c>
      <c r="HC3" s="11">
        <v>5</v>
      </c>
      <c r="HD3" s="11">
        <v>7.5</v>
      </c>
      <c r="HE3" s="11">
        <v>10</v>
      </c>
      <c r="HF3" s="11">
        <v>12.5</v>
      </c>
      <c r="HG3" s="11">
        <v>15</v>
      </c>
      <c r="HH3" s="11">
        <v>17.5</v>
      </c>
      <c r="HI3" s="11">
        <v>20</v>
      </c>
      <c r="HJ3" s="11">
        <v>22.5</v>
      </c>
      <c r="HK3" s="11">
        <v>25</v>
      </c>
      <c r="HL3" s="11">
        <v>27.5</v>
      </c>
      <c r="HM3" s="11">
        <v>30</v>
      </c>
      <c r="HN3" s="11">
        <v>32.5</v>
      </c>
      <c r="HO3" s="11">
        <v>35</v>
      </c>
      <c r="HP3" s="11">
        <v>37.5</v>
      </c>
      <c r="HQ3" s="11">
        <v>40</v>
      </c>
      <c r="HR3" s="11">
        <v>42.5</v>
      </c>
      <c r="HS3" s="11">
        <v>45</v>
      </c>
      <c r="HT3" s="11">
        <v>47.5</v>
      </c>
      <c r="HU3" s="11">
        <v>50</v>
      </c>
      <c r="HV3" s="11">
        <v>52.5</v>
      </c>
      <c r="HW3" s="11">
        <v>55</v>
      </c>
      <c r="HX3" s="11">
        <v>57.5</v>
      </c>
      <c r="HY3" s="11">
        <v>60</v>
      </c>
      <c r="HZ3" s="11">
        <v>62.5</v>
      </c>
      <c r="IA3" s="11">
        <v>65</v>
      </c>
      <c r="IB3" s="11">
        <v>67.5</v>
      </c>
      <c r="IC3" s="11">
        <v>70</v>
      </c>
      <c r="ID3"/>
      <c r="IE3"/>
      <c r="IF3" t="s">
        <v>133</v>
      </c>
      <c r="IG3" s="11">
        <v>0</v>
      </c>
      <c r="IH3" s="11">
        <v>2.5</v>
      </c>
      <c r="II3" s="11">
        <v>5</v>
      </c>
      <c r="IJ3" s="11">
        <v>7.5</v>
      </c>
      <c r="IK3" s="11">
        <v>10</v>
      </c>
      <c r="IL3" s="11">
        <v>12.5</v>
      </c>
      <c r="IM3" s="11">
        <v>15</v>
      </c>
      <c r="IN3" s="11">
        <v>17.5</v>
      </c>
      <c r="IO3" s="11">
        <v>20</v>
      </c>
      <c r="IP3" s="11">
        <v>22.5</v>
      </c>
      <c r="IQ3" s="11">
        <v>25</v>
      </c>
      <c r="IR3" s="11">
        <v>27.5</v>
      </c>
      <c r="IS3" s="11">
        <v>30</v>
      </c>
      <c r="IT3" s="11">
        <v>32.5</v>
      </c>
      <c r="IU3" s="11">
        <v>35</v>
      </c>
      <c r="IV3" s="11">
        <v>37.5</v>
      </c>
      <c r="IW3" s="11">
        <v>40</v>
      </c>
      <c r="IX3" s="11">
        <v>42.5</v>
      </c>
      <c r="IY3" s="11">
        <v>45</v>
      </c>
      <c r="IZ3" s="11">
        <v>47.5</v>
      </c>
      <c r="JA3" s="11">
        <v>50</v>
      </c>
      <c r="JB3" s="11">
        <v>52.5</v>
      </c>
      <c r="JC3" s="11">
        <v>55</v>
      </c>
      <c r="JD3" s="11">
        <v>57.5</v>
      </c>
      <c r="JE3" s="11">
        <v>60</v>
      </c>
      <c r="JF3" s="11">
        <v>62.5</v>
      </c>
      <c r="JG3" s="11">
        <v>65</v>
      </c>
      <c r="JH3" s="11">
        <v>67.5</v>
      </c>
      <c r="JI3" s="11">
        <v>70</v>
      </c>
      <c r="JJ3"/>
      <c r="JK3"/>
    </row>
    <row r="4" spans="1:271" x14ac:dyDescent="0.25">
      <c r="A4" s="10" t="s">
        <v>30</v>
      </c>
      <c r="B4" s="9" t="s">
        <v>20</v>
      </c>
      <c r="C4" s="9" t="s">
        <v>29</v>
      </c>
      <c r="D4" s="9" t="s">
        <v>0</v>
      </c>
      <c r="E4" s="40" t="s">
        <v>1</v>
      </c>
      <c r="F4" s="40" t="s">
        <v>2</v>
      </c>
      <c r="G4" s="40" t="s">
        <v>3</v>
      </c>
      <c r="H4" s="40" t="s">
        <v>31</v>
      </c>
      <c r="I4" s="40" t="s">
        <v>35</v>
      </c>
      <c r="J4" s="40" t="s">
        <v>27</v>
      </c>
      <c r="K4" s="40" t="s">
        <v>28</v>
      </c>
      <c r="L4" s="40" t="s">
        <v>187</v>
      </c>
      <c r="M4" s="40" t="s">
        <v>24</v>
      </c>
      <c r="N4" s="38">
        <v>0</v>
      </c>
      <c r="O4" s="38">
        <v>2.5</v>
      </c>
      <c r="P4" s="38">
        <v>5</v>
      </c>
      <c r="Q4" s="38">
        <v>7.5</v>
      </c>
      <c r="R4" s="38">
        <v>10</v>
      </c>
      <c r="S4" s="38">
        <v>12.5</v>
      </c>
      <c r="T4" s="38">
        <v>15</v>
      </c>
      <c r="U4" s="38">
        <v>17.5</v>
      </c>
      <c r="V4" s="38">
        <v>20</v>
      </c>
      <c r="W4" s="38">
        <v>22.5</v>
      </c>
      <c r="X4" s="38">
        <v>25</v>
      </c>
      <c r="Y4" s="38">
        <v>27.5</v>
      </c>
      <c r="Z4" s="38">
        <v>30</v>
      </c>
      <c r="AA4" s="38">
        <v>32.5</v>
      </c>
      <c r="AB4" s="38">
        <v>35</v>
      </c>
      <c r="AC4" s="38">
        <v>37.5</v>
      </c>
      <c r="AD4" s="38">
        <v>40</v>
      </c>
      <c r="AE4" s="38">
        <v>42.5</v>
      </c>
      <c r="AF4" s="38">
        <v>45</v>
      </c>
      <c r="AG4" s="38">
        <v>47.5</v>
      </c>
      <c r="AH4" s="38">
        <v>50</v>
      </c>
      <c r="AI4" s="38">
        <v>52.5</v>
      </c>
      <c r="AJ4" s="38">
        <v>55</v>
      </c>
      <c r="AK4" s="38">
        <v>57.5</v>
      </c>
      <c r="AL4" s="38">
        <v>60</v>
      </c>
      <c r="AM4" s="38">
        <v>62.5</v>
      </c>
      <c r="AN4" s="38">
        <v>65</v>
      </c>
      <c r="AO4" s="38">
        <v>67.5</v>
      </c>
      <c r="AP4" s="38">
        <v>70</v>
      </c>
      <c r="AQ4" s="13"/>
      <c r="AR4" s="38">
        <v>0</v>
      </c>
      <c r="AS4" s="38">
        <v>2.5</v>
      </c>
      <c r="AT4" s="38">
        <v>5</v>
      </c>
      <c r="AU4" s="38">
        <v>7.5</v>
      </c>
      <c r="AV4" s="38">
        <v>10</v>
      </c>
      <c r="AW4" s="38">
        <v>12.5</v>
      </c>
      <c r="AX4" s="38">
        <v>15</v>
      </c>
      <c r="AY4" s="38">
        <v>17.5</v>
      </c>
      <c r="AZ4" s="38">
        <v>20</v>
      </c>
      <c r="BA4" s="38">
        <v>22.5</v>
      </c>
      <c r="BB4" s="38">
        <v>25</v>
      </c>
      <c r="BC4" s="38">
        <v>27.5</v>
      </c>
      <c r="BD4" s="38">
        <v>30</v>
      </c>
      <c r="BE4" s="38">
        <v>32.5</v>
      </c>
      <c r="BF4" s="38">
        <v>35</v>
      </c>
      <c r="BG4" s="38">
        <v>37.5</v>
      </c>
      <c r="BH4" s="38">
        <v>40</v>
      </c>
      <c r="BI4" s="38">
        <v>42.5</v>
      </c>
      <c r="BJ4" s="38">
        <v>45</v>
      </c>
      <c r="BK4" s="38">
        <v>47.5</v>
      </c>
      <c r="BL4" s="38">
        <v>50</v>
      </c>
      <c r="BM4" s="38">
        <v>52.5</v>
      </c>
      <c r="BN4" s="38">
        <v>55</v>
      </c>
      <c r="BO4" s="38">
        <v>57.5</v>
      </c>
      <c r="BP4" s="38">
        <v>60</v>
      </c>
      <c r="BQ4" s="38">
        <v>62.5</v>
      </c>
      <c r="BR4" s="38">
        <v>65</v>
      </c>
      <c r="BS4" s="38">
        <v>67.5</v>
      </c>
      <c r="BT4" s="38">
        <v>70</v>
      </c>
      <c r="BU4" s="3"/>
      <c r="BV4" s="3"/>
      <c r="BY4" s="3" t="s">
        <v>39</v>
      </c>
      <c r="BZ4" s="3" t="s">
        <v>40</v>
      </c>
      <c r="CA4" t="s">
        <v>38</v>
      </c>
      <c r="CB4" s="13"/>
      <c r="CC4" s="3" t="s">
        <v>43</v>
      </c>
      <c r="CD4" s="3" t="s">
        <v>47</v>
      </c>
      <c r="CE4" s="14" t="s">
        <v>42</v>
      </c>
      <c r="CF4" s="3" t="s">
        <v>44</v>
      </c>
      <c r="CG4" s="3" t="s">
        <v>109</v>
      </c>
      <c r="CH4" s="3"/>
      <c r="CI4" s="38">
        <v>0</v>
      </c>
      <c r="CJ4" s="38">
        <v>2.5</v>
      </c>
      <c r="CK4" s="38">
        <v>5</v>
      </c>
      <c r="CL4" s="38">
        <v>7.5</v>
      </c>
      <c r="CM4" s="38">
        <v>10</v>
      </c>
      <c r="CN4" s="38">
        <v>12.5</v>
      </c>
      <c r="CO4" s="38">
        <v>15</v>
      </c>
      <c r="CP4" s="38">
        <v>17.5</v>
      </c>
      <c r="CQ4" s="38">
        <v>20</v>
      </c>
      <c r="CR4" s="38">
        <v>22.5</v>
      </c>
      <c r="CS4" s="38">
        <v>25</v>
      </c>
      <c r="CT4" s="38">
        <v>27.5</v>
      </c>
      <c r="CU4" s="38">
        <v>30</v>
      </c>
      <c r="CV4" s="38">
        <v>32.5</v>
      </c>
      <c r="CW4" s="38">
        <v>35</v>
      </c>
      <c r="CX4" s="38">
        <v>37.5</v>
      </c>
      <c r="CY4" s="38">
        <v>40</v>
      </c>
      <c r="CZ4" s="38">
        <v>42.5</v>
      </c>
      <c r="DA4" s="38">
        <v>45</v>
      </c>
      <c r="DB4" s="38">
        <v>47.5</v>
      </c>
      <c r="DC4" s="38">
        <v>50</v>
      </c>
      <c r="DD4" s="38">
        <v>52.5</v>
      </c>
      <c r="DE4" s="38">
        <v>55</v>
      </c>
      <c r="DF4" s="38">
        <v>57.5</v>
      </c>
      <c r="DG4" s="38">
        <v>60</v>
      </c>
      <c r="DH4" s="38">
        <v>62.5</v>
      </c>
      <c r="DI4" s="38">
        <v>65</v>
      </c>
      <c r="DJ4" s="38">
        <v>67.5</v>
      </c>
      <c r="DK4" s="38">
        <v>70</v>
      </c>
      <c r="DL4" s="3"/>
      <c r="DM4" s="38">
        <v>0</v>
      </c>
      <c r="DN4" s="38">
        <v>2.5</v>
      </c>
      <c r="DO4" s="38">
        <v>5</v>
      </c>
      <c r="DP4" s="38">
        <v>7.5</v>
      </c>
      <c r="DQ4" s="38">
        <v>10</v>
      </c>
      <c r="DR4" s="38">
        <v>12.5</v>
      </c>
      <c r="DS4" s="38">
        <v>15</v>
      </c>
      <c r="DT4" s="38">
        <v>17.5</v>
      </c>
      <c r="DU4" s="38">
        <v>20</v>
      </c>
      <c r="DV4" s="38">
        <v>22.5</v>
      </c>
      <c r="DW4" s="38">
        <v>25</v>
      </c>
      <c r="DX4" s="38">
        <v>27.5</v>
      </c>
      <c r="DY4" s="38">
        <v>30</v>
      </c>
      <c r="DZ4" s="38">
        <v>32.5</v>
      </c>
      <c r="EA4" s="38">
        <v>35</v>
      </c>
      <c r="EB4" s="38">
        <v>37.5</v>
      </c>
      <c r="EC4" s="38">
        <v>40</v>
      </c>
      <c r="ED4" s="38">
        <v>42.5</v>
      </c>
      <c r="EE4" s="38">
        <v>45</v>
      </c>
      <c r="EF4" s="38">
        <v>47.5</v>
      </c>
      <c r="EG4" s="38">
        <v>50</v>
      </c>
      <c r="EH4" s="38">
        <v>52.5</v>
      </c>
      <c r="EI4" s="38">
        <v>55</v>
      </c>
      <c r="EJ4" s="38">
        <v>57.5</v>
      </c>
      <c r="EK4" s="38">
        <v>60</v>
      </c>
      <c r="EL4" s="38">
        <v>62.5</v>
      </c>
      <c r="EM4" s="38">
        <v>65</v>
      </c>
      <c r="EN4" s="38">
        <v>67.5</v>
      </c>
      <c r="EO4" s="38">
        <v>70</v>
      </c>
      <c r="EP4" s="3"/>
      <c r="EQ4" s="38">
        <v>0</v>
      </c>
      <c r="ER4" s="38">
        <v>2.5</v>
      </c>
      <c r="ES4" s="38">
        <v>5</v>
      </c>
      <c r="ET4" s="38">
        <v>7.5</v>
      </c>
      <c r="EU4" s="38">
        <v>10</v>
      </c>
      <c r="EV4" s="38">
        <v>12.5</v>
      </c>
      <c r="EW4" s="38">
        <v>15</v>
      </c>
      <c r="EX4" s="38">
        <v>17.5</v>
      </c>
      <c r="EY4" s="38">
        <v>20</v>
      </c>
      <c r="EZ4" s="38">
        <v>22.5</v>
      </c>
      <c r="FA4" s="38">
        <v>25</v>
      </c>
      <c r="FB4" s="38">
        <v>27.5</v>
      </c>
      <c r="FC4" s="38">
        <v>30</v>
      </c>
      <c r="FD4" s="38">
        <v>32.5</v>
      </c>
      <c r="FE4" s="38">
        <v>35</v>
      </c>
      <c r="FF4" s="38">
        <v>37.5</v>
      </c>
      <c r="FG4" s="38">
        <v>40</v>
      </c>
      <c r="FH4" s="38">
        <v>42.5</v>
      </c>
      <c r="FI4" s="38">
        <v>45</v>
      </c>
      <c r="FJ4" s="38">
        <v>47.5</v>
      </c>
      <c r="FK4" s="38">
        <v>50</v>
      </c>
      <c r="FL4" s="38">
        <v>52.5</v>
      </c>
      <c r="FM4" s="38">
        <v>55</v>
      </c>
      <c r="FN4" s="38">
        <v>57.5</v>
      </c>
      <c r="FO4" s="38">
        <v>60</v>
      </c>
      <c r="FP4" s="38">
        <v>62.5</v>
      </c>
      <c r="FQ4" s="38">
        <v>65</v>
      </c>
      <c r="FR4" s="38">
        <v>67.5</v>
      </c>
      <c r="FS4" s="38">
        <v>70</v>
      </c>
      <c r="FT4" s="3"/>
      <c r="FU4" s="38">
        <v>0</v>
      </c>
      <c r="FV4" s="38">
        <v>2.5</v>
      </c>
      <c r="FW4" s="38">
        <v>5</v>
      </c>
      <c r="FX4" s="38">
        <v>7.5</v>
      </c>
      <c r="FY4" s="38">
        <v>10</v>
      </c>
      <c r="FZ4" s="38">
        <v>12.5</v>
      </c>
      <c r="GA4" s="38">
        <v>15</v>
      </c>
      <c r="GB4" s="38">
        <v>17.5</v>
      </c>
      <c r="GC4" s="38">
        <v>20</v>
      </c>
      <c r="GD4" s="38">
        <v>22.5</v>
      </c>
      <c r="GE4" s="38">
        <v>25</v>
      </c>
      <c r="GF4" s="38">
        <v>27.5</v>
      </c>
      <c r="GG4" s="38">
        <v>30</v>
      </c>
      <c r="GH4" s="38">
        <v>32.5</v>
      </c>
      <c r="GI4" s="38">
        <v>35</v>
      </c>
      <c r="GJ4" s="38">
        <v>37.5</v>
      </c>
      <c r="GK4" s="38">
        <v>40</v>
      </c>
      <c r="GL4" s="38">
        <v>42.5</v>
      </c>
      <c r="GM4" s="38">
        <v>45</v>
      </c>
      <c r="GN4" s="38">
        <v>47.5</v>
      </c>
      <c r="GO4" s="38">
        <v>50</v>
      </c>
      <c r="GP4" s="38">
        <v>52.5</v>
      </c>
      <c r="GQ4" s="38">
        <v>55</v>
      </c>
      <c r="GR4" s="38">
        <v>57.5</v>
      </c>
      <c r="GS4" s="38">
        <v>60</v>
      </c>
      <c r="GT4" s="38">
        <v>62.5</v>
      </c>
      <c r="GU4" s="38">
        <v>65</v>
      </c>
      <c r="GV4" s="38">
        <v>67.5</v>
      </c>
      <c r="GW4" s="38">
        <v>70</v>
      </c>
      <c r="GX4" s="3"/>
      <c r="GY4" s="3"/>
      <c r="GZ4" s="2" t="s">
        <v>125</v>
      </c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2" t="s">
        <v>128</v>
      </c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</row>
    <row r="5" spans="1:271" x14ac:dyDescent="0.25">
      <c r="A5" s="24">
        <v>1</v>
      </c>
      <c r="B5" s="22" t="str">
        <f>IF(AND($GZ$5&gt;12, $GZ$5&lt;19), A5*5-5, "")</f>
        <v/>
      </c>
      <c r="C5" s="20">
        <v>18</v>
      </c>
      <c r="D5" s="42" t="s">
        <v>4</v>
      </c>
      <c r="E5" s="42">
        <v>90</v>
      </c>
      <c r="F5" s="42">
        <v>6.4899999999999999E-2</v>
      </c>
      <c r="G5" s="42">
        <v>4.5</v>
      </c>
      <c r="H5" s="42"/>
      <c r="I5" s="42"/>
      <c r="J5" s="42">
        <v>0.9</v>
      </c>
      <c r="K5" s="42">
        <v>72</v>
      </c>
      <c r="L5" s="42">
        <f>IF('Graph-Settings'!$I$6='Graph-Settings'!$C$46, K5, 'Graph-Settings'!$I$6)</f>
        <v>72</v>
      </c>
      <c r="M5" s="42">
        <f>EXP(50*LN($J5)*(1/$L5-1/$K5))</f>
        <v>1</v>
      </c>
      <c r="N5" s="42">
        <f t="shared" ref="N5:AC12" si="0">$E5*(1-EXP(-$F5*N$4))^$G5</f>
        <v>0</v>
      </c>
      <c r="O5" s="42">
        <f t="shared" si="0"/>
        <v>1.7525573566632272E-2</v>
      </c>
      <c r="P5" s="42">
        <f t="shared" si="0"/>
        <v>0.27937434115814597</v>
      </c>
      <c r="Q5" s="42">
        <f t="shared" si="0"/>
        <v>1.2323679441206767</v>
      </c>
      <c r="R5" s="42">
        <f t="shared" si="0"/>
        <v>3.2310525880727958</v>
      </c>
      <c r="S5" s="42">
        <f t="shared" si="0"/>
        <v>6.3975849568315351</v>
      </c>
      <c r="T5" s="42">
        <f t="shared" si="0"/>
        <v>10.642843534040084</v>
      </c>
      <c r="U5" s="42">
        <f t="shared" si="0"/>
        <v>15.744723744722917</v>
      </c>
      <c r="V5" s="42">
        <f t="shared" si="0"/>
        <v>21.425909917426157</v>
      </c>
      <c r="W5" s="42">
        <f t="shared" si="0"/>
        <v>27.410340096197537</v>
      </c>
      <c r="X5" s="42">
        <f t="shared" si="0"/>
        <v>33.456274607906323</v>
      </c>
      <c r="Y5" s="42">
        <f t="shared" si="0"/>
        <v>39.370922009253235</v>
      </c>
      <c r="Z5" s="42">
        <f t="shared" si="0"/>
        <v>45.012871397019474</v>
      </c>
      <c r="AA5" s="42">
        <f t="shared" si="0"/>
        <v>50.287608879168125</v>
      </c>
      <c r="AB5" s="42">
        <f t="shared" si="0"/>
        <v>55.13986482704</v>
      </c>
      <c r="AC5" s="42">
        <f t="shared" si="0"/>
        <v>59.545148273821894</v>
      </c>
      <c r="AD5" s="42">
        <f t="shared" ref="AD5:AP12" si="1">$E5*(1-EXP(-$F5*AD$4))^$G5</f>
        <v>63.501782485163226</v>
      </c>
      <c r="AE5" s="42">
        <f t="shared" si="1"/>
        <v>67.024058277554005</v>
      </c>
      <c r="AF5" s="42">
        <f t="shared" si="1"/>
        <v>70.136696186001146</v>
      </c>
      <c r="AG5" s="42">
        <f t="shared" si="1"/>
        <v>72.870573640681627</v>
      </c>
      <c r="AH5" s="42">
        <f t="shared" si="1"/>
        <v>75.259561156061139</v>
      </c>
      <c r="AI5" s="42">
        <f t="shared" si="1"/>
        <v>77.338272786604932</v>
      </c>
      <c r="AJ5" s="42">
        <f t="shared" si="1"/>
        <v>79.140537642942078</v>
      </c>
      <c r="AK5" s="42">
        <f t="shared" si="1"/>
        <v>80.698420291191127</v>
      </c>
      <c r="AL5" s="42">
        <f t="shared" si="1"/>
        <v>82.041646115501933</v>
      </c>
      <c r="AM5" s="42">
        <f t="shared" si="1"/>
        <v>83.197316506558849</v>
      </c>
      <c r="AN5" s="42">
        <f t="shared" si="1"/>
        <v>84.189824769985293</v>
      </c>
      <c r="AO5" s="42">
        <f t="shared" si="1"/>
        <v>85.040905650442426</v>
      </c>
      <c r="AP5" s="49">
        <f t="shared" si="1"/>
        <v>85.769769152001331</v>
      </c>
      <c r="AQ5" s="3"/>
      <c r="AR5" s="56">
        <f>$M5*N5</f>
        <v>0</v>
      </c>
      <c r="AS5" s="42">
        <f t="shared" ref="AS5:BH9" si="2">$M5*O5</f>
        <v>1.7525573566632272E-2</v>
      </c>
      <c r="AT5" s="42">
        <f t="shared" si="2"/>
        <v>0.27937434115814597</v>
      </c>
      <c r="AU5" s="42">
        <f t="shared" si="2"/>
        <v>1.2323679441206767</v>
      </c>
      <c r="AV5" s="42">
        <f t="shared" si="2"/>
        <v>3.2310525880727958</v>
      </c>
      <c r="AW5" s="42">
        <f t="shared" si="2"/>
        <v>6.3975849568315351</v>
      </c>
      <c r="AX5" s="42">
        <f t="shared" si="2"/>
        <v>10.642843534040084</v>
      </c>
      <c r="AY5" s="42">
        <f t="shared" si="2"/>
        <v>15.744723744722917</v>
      </c>
      <c r="AZ5" s="42">
        <f t="shared" si="2"/>
        <v>21.425909917426157</v>
      </c>
      <c r="BA5" s="42">
        <f t="shared" si="2"/>
        <v>27.410340096197537</v>
      </c>
      <c r="BB5" s="42">
        <f t="shared" si="2"/>
        <v>33.456274607906323</v>
      </c>
      <c r="BC5" s="42">
        <f t="shared" si="2"/>
        <v>39.370922009253235</v>
      </c>
      <c r="BD5" s="42">
        <f t="shared" si="2"/>
        <v>45.012871397019474</v>
      </c>
      <c r="BE5" s="42">
        <f t="shared" si="2"/>
        <v>50.287608879168125</v>
      </c>
      <c r="BF5" s="42">
        <f t="shared" si="2"/>
        <v>55.13986482704</v>
      </c>
      <c r="BG5" s="42">
        <f t="shared" si="2"/>
        <v>59.545148273821894</v>
      </c>
      <c r="BH5" s="42">
        <f t="shared" si="2"/>
        <v>63.501782485163226</v>
      </c>
      <c r="BI5" s="42">
        <f t="shared" ref="BI5:BT9" si="3">$M5*AE5</f>
        <v>67.024058277554005</v>
      </c>
      <c r="BJ5" s="42">
        <f t="shared" si="3"/>
        <v>70.136696186001146</v>
      </c>
      <c r="BK5" s="42">
        <f t="shared" si="3"/>
        <v>72.870573640681627</v>
      </c>
      <c r="BL5" s="42">
        <f t="shared" si="3"/>
        <v>75.259561156061139</v>
      </c>
      <c r="BM5" s="42">
        <f t="shared" si="3"/>
        <v>77.338272786604932</v>
      </c>
      <c r="BN5" s="42">
        <f t="shared" si="3"/>
        <v>79.140537642942078</v>
      </c>
      <c r="BO5" s="42">
        <f t="shared" si="3"/>
        <v>80.698420291191127</v>
      </c>
      <c r="BP5" s="42">
        <f t="shared" si="3"/>
        <v>82.041646115501933</v>
      </c>
      <c r="BQ5" s="42">
        <f t="shared" si="3"/>
        <v>83.197316506558849</v>
      </c>
      <c r="BR5" s="42">
        <f t="shared" si="3"/>
        <v>84.189824769985293</v>
      </c>
      <c r="BS5" s="42">
        <f t="shared" si="3"/>
        <v>85.040905650442426</v>
      </c>
      <c r="BT5" s="49">
        <f t="shared" si="3"/>
        <v>85.769769152001331</v>
      </c>
      <c r="BU5" s="3"/>
      <c r="BV5" s="3"/>
      <c r="BW5" s="56" t="s">
        <v>4</v>
      </c>
      <c r="BX5" s="42"/>
      <c r="BY5" s="42"/>
      <c r="BZ5" s="42"/>
      <c r="CA5" s="42">
        <f>IF(BY1&gt;84, 0.75+0.75*(1-EXP(-0.23*(BY1-84)))^0.5, 0.75-0.75*(1-EXP(0.23*(BY1-84)))^0.5)</f>
        <v>1.4208675108266395</v>
      </c>
      <c r="CB5" s="42"/>
      <c r="CC5" s="42">
        <v>2</v>
      </c>
      <c r="CD5" s="42">
        <v>0.75</v>
      </c>
      <c r="CE5" s="42">
        <f t="shared" ref="CE5:CE11" si="4">0.001*CC5^1.5*(460+25.9*$CC$1)^1.5</f>
        <v>458.33598467558227</v>
      </c>
      <c r="CF5" s="42">
        <f>CE5/(300*CA5)</f>
        <v>1.075249172737035</v>
      </c>
      <c r="CG5" s="42"/>
      <c r="CH5" s="3"/>
      <c r="CI5" s="56">
        <f>IF(1-EXP(-0.23*(AR5-$CF5))&lt;0, 0, 1-EXP(-0.23*(AR5-$CF5)))</f>
        <v>0</v>
      </c>
      <c r="CJ5" s="42">
        <f t="shared" ref="CJ5:CY9" si="5">IF(1-EXP(-0.23*(AS5-$CF5))&lt;0, 0, 1-EXP(-0.23*(AS5-$CF5)))</f>
        <v>0</v>
      </c>
      <c r="CK5" s="42">
        <f t="shared" si="5"/>
        <v>0</v>
      </c>
      <c r="CL5" s="42">
        <f t="shared" si="5"/>
        <v>3.5492159337258244E-2</v>
      </c>
      <c r="CM5" s="42">
        <f t="shared" si="5"/>
        <v>0.39093774133912107</v>
      </c>
      <c r="CN5" s="42">
        <f t="shared" si="5"/>
        <v>0.70598874508186915</v>
      </c>
      <c r="CO5" s="42">
        <f t="shared" si="5"/>
        <v>0.8892574015121556</v>
      </c>
      <c r="CP5" s="42">
        <f t="shared" si="5"/>
        <v>0.96574693233956566</v>
      </c>
      <c r="CQ5" s="42">
        <f t="shared" si="5"/>
        <v>0.99072703379181171</v>
      </c>
      <c r="CR5" s="42">
        <f t="shared" si="5"/>
        <v>0.99765875142392424</v>
      </c>
      <c r="CS5" s="42">
        <f t="shared" si="5"/>
        <v>0.99941718214649111</v>
      </c>
      <c r="CT5" s="42">
        <f t="shared" si="5"/>
        <v>0.99985046868951788</v>
      </c>
      <c r="CU5" s="42">
        <f t="shared" si="5"/>
        <v>0.99995915201691599</v>
      </c>
      <c r="CV5" s="42">
        <f t="shared" si="5"/>
        <v>0.99998785803267676</v>
      </c>
      <c r="CW5" s="42">
        <f t="shared" si="5"/>
        <v>0.99999602251799324</v>
      </c>
      <c r="CX5" s="42">
        <f t="shared" si="5"/>
        <v>0.99999855597584997</v>
      </c>
      <c r="CY5" s="42">
        <f t="shared" si="5"/>
        <v>0.9999994187603356</v>
      </c>
      <c r="CZ5" s="42">
        <f t="shared" ref="CZ5:DK9" si="6">IF(1-EXP(-0.23*(BI5-$CF5))&lt;0, 0, 1-EXP(-0.23*(BI5-$CF5)))</f>
        <v>0.99999974146276072</v>
      </c>
      <c r="DA5" s="42">
        <f t="shared" si="6"/>
        <v>0.99999987364024667</v>
      </c>
      <c r="DB5" s="42">
        <f t="shared" si="6"/>
        <v>0.9999999326204736</v>
      </c>
      <c r="DC5" s="42">
        <f t="shared" si="6"/>
        <v>0.99999996110467437</v>
      </c>
      <c r="DD5" s="42">
        <f t="shared" si="6"/>
        <v>0.99999997588653478</v>
      </c>
      <c r="DE5" s="42">
        <f t="shared" si="6"/>
        <v>0.99999998406927737</v>
      </c>
      <c r="DF5" s="42">
        <f t="shared" si="6"/>
        <v>0.99999998886674601</v>
      </c>
      <c r="DG5" s="42">
        <f t="shared" si="6"/>
        <v>0.99999999182570443</v>
      </c>
      <c r="DH5" s="42">
        <f t="shared" si="6"/>
        <v>0.99999999373367321</v>
      </c>
      <c r="DI5" s="42">
        <f t="shared" si="6"/>
        <v>0.99999999501260639</v>
      </c>
      <c r="DJ5" s="42">
        <f t="shared" si="6"/>
        <v>0.99999999589927069</v>
      </c>
      <c r="DK5" s="42">
        <f t="shared" si="6"/>
        <v>0.99999999653217975</v>
      </c>
      <c r="DL5" s="42"/>
      <c r="DM5" s="42">
        <f>CI5*$CD5</f>
        <v>0</v>
      </c>
      <c r="DN5" s="42">
        <f t="shared" ref="DN5:EC18" si="7">CJ5*$CD5</f>
        <v>0</v>
      </c>
      <c r="DO5" s="42">
        <f t="shared" si="7"/>
        <v>0</v>
      </c>
      <c r="DP5" s="42">
        <f t="shared" si="7"/>
        <v>2.6619119502943683E-2</v>
      </c>
      <c r="DQ5" s="42">
        <f t="shared" si="7"/>
        <v>0.2932033060043408</v>
      </c>
      <c r="DR5" s="42">
        <f t="shared" si="7"/>
        <v>0.52949155881140186</v>
      </c>
      <c r="DS5" s="42">
        <f t="shared" si="7"/>
        <v>0.66694305113411667</v>
      </c>
      <c r="DT5" s="42">
        <f t="shared" si="7"/>
        <v>0.72431019925467421</v>
      </c>
      <c r="DU5" s="42">
        <f t="shared" si="7"/>
        <v>0.74304527534385878</v>
      </c>
      <c r="DV5" s="42">
        <f t="shared" si="7"/>
        <v>0.74824406356794315</v>
      </c>
      <c r="DW5" s="42">
        <f t="shared" si="7"/>
        <v>0.74956288660986836</v>
      </c>
      <c r="DX5" s="42">
        <f t="shared" si="7"/>
        <v>0.74988785151713844</v>
      </c>
      <c r="DY5" s="42">
        <f t="shared" si="7"/>
        <v>0.74996936401268699</v>
      </c>
      <c r="DZ5" s="42">
        <f t="shared" si="7"/>
        <v>0.74999089352450754</v>
      </c>
      <c r="EA5" s="42">
        <f t="shared" si="7"/>
        <v>0.74999701688849496</v>
      </c>
      <c r="EB5" s="42">
        <f t="shared" si="7"/>
        <v>0.74999891698188748</v>
      </c>
      <c r="EC5" s="42">
        <f t="shared" si="7"/>
        <v>0.7499995640702517</v>
      </c>
      <c r="ED5" s="42">
        <f t="shared" ref="ED5:EO18" si="8">CZ5*$CD5</f>
        <v>0.74999980609707051</v>
      </c>
      <c r="EE5" s="42">
        <f t="shared" si="8"/>
        <v>0.749999905230185</v>
      </c>
      <c r="EF5" s="42">
        <f t="shared" si="8"/>
        <v>0.7499999494653552</v>
      </c>
      <c r="EG5" s="42">
        <f t="shared" si="8"/>
        <v>0.74999997082850578</v>
      </c>
      <c r="EH5" s="42">
        <f t="shared" si="8"/>
        <v>0.74999998191490103</v>
      </c>
      <c r="EI5" s="42">
        <f t="shared" si="8"/>
        <v>0.749999988051958</v>
      </c>
      <c r="EJ5" s="42">
        <f t="shared" si="8"/>
        <v>0.74999999165005948</v>
      </c>
      <c r="EK5" s="42">
        <f t="shared" si="8"/>
        <v>0.74999999386927829</v>
      </c>
      <c r="EL5" s="42">
        <f t="shared" si="8"/>
        <v>0.74999999530025496</v>
      </c>
      <c r="EM5" s="42">
        <f t="shared" si="8"/>
        <v>0.74999999625945479</v>
      </c>
      <c r="EN5" s="42">
        <f t="shared" si="8"/>
        <v>0.74999999692445307</v>
      </c>
      <c r="EO5" s="42">
        <f t="shared" si="8"/>
        <v>0.74999999739913481</v>
      </c>
      <c r="EP5" s="42"/>
      <c r="EQ5" s="42">
        <f>DM5+$CA5</f>
        <v>1.4208675108266395</v>
      </c>
      <c r="ER5" s="42">
        <f t="shared" ref="ER5:FG20" si="9">DN5+$CA5</f>
        <v>1.4208675108266395</v>
      </c>
      <c r="ES5" s="42">
        <f t="shared" si="9"/>
        <v>1.4208675108266395</v>
      </c>
      <c r="ET5" s="42">
        <f t="shared" si="9"/>
        <v>1.4474866303295832</v>
      </c>
      <c r="EU5" s="42">
        <f t="shared" si="9"/>
        <v>1.7140708168309804</v>
      </c>
      <c r="EV5" s="42">
        <f t="shared" si="9"/>
        <v>1.9503590696380413</v>
      </c>
      <c r="EW5" s="42">
        <f t="shared" si="9"/>
        <v>2.0878105619607563</v>
      </c>
      <c r="EX5" s="42">
        <f t="shared" si="9"/>
        <v>2.1451777100813136</v>
      </c>
      <c r="EY5" s="42">
        <f t="shared" si="9"/>
        <v>2.1639127861704983</v>
      </c>
      <c r="EZ5" s="42">
        <f t="shared" si="9"/>
        <v>2.1691115743945826</v>
      </c>
      <c r="FA5" s="42">
        <f t="shared" si="9"/>
        <v>2.1704303974365078</v>
      </c>
      <c r="FB5" s="42">
        <f t="shared" si="9"/>
        <v>2.1707553623437779</v>
      </c>
      <c r="FC5" s="42">
        <f t="shared" si="9"/>
        <v>2.1708368748393267</v>
      </c>
      <c r="FD5" s="42">
        <f t="shared" si="9"/>
        <v>2.1708584043511472</v>
      </c>
      <c r="FE5" s="42">
        <f t="shared" si="9"/>
        <v>2.1708645277151346</v>
      </c>
      <c r="FF5" s="42">
        <f t="shared" si="9"/>
        <v>2.170866427808527</v>
      </c>
      <c r="FG5" s="42">
        <f t="shared" si="9"/>
        <v>2.1708670748968912</v>
      </c>
      <c r="FH5" s="42">
        <f t="shared" ref="FH5:FS22" si="10">ED5+$CA5</f>
        <v>2.1708673169237098</v>
      </c>
      <c r="FI5" s="42">
        <f t="shared" si="10"/>
        <v>2.1708674160568244</v>
      </c>
      <c r="FJ5" s="42">
        <f t="shared" si="10"/>
        <v>2.1708674602919946</v>
      </c>
      <c r="FK5" s="42">
        <f t="shared" si="10"/>
        <v>2.1708674816551454</v>
      </c>
      <c r="FL5" s="42">
        <f t="shared" si="10"/>
        <v>2.1708674927415403</v>
      </c>
      <c r="FM5" s="42">
        <f t="shared" si="10"/>
        <v>2.1708674988785974</v>
      </c>
      <c r="FN5" s="42">
        <f t="shared" si="10"/>
        <v>2.1708675024766988</v>
      </c>
      <c r="FO5" s="42">
        <f t="shared" si="10"/>
        <v>2.1708675046959178</v>
      </c>
      <c r="FP5" s="42">
        <f t="shared" si="10"/>
        <v>2.1708675061268945</v>
      </c>
      <c r="FQ5" s="42">
        <f t="shared" si="10"/>
        <v>2.1708675070860943</v>
      </c>
      <c r="FR5" s="42">
        <f t="shared" si="10"/>
        <v>2.1708675077510926</v>
      </c>
      <c r="FS5" s="42">
        <f t="shared" si="10"/>
        <v>2.1708675082257742</v>
      </c>
      <c r="FT5" s="42"/>
      <c r="FU5" s="42">
        <f t="shared" ref="FU5:GW13" si="11">300*EQ5*AR5</f>
        <v>0</v>
      </c>
      <c r="FV5" s="42">
        <f t="shared" si="11"/>
        <v>7.470455426828984</v>
      </c>
      <c r="FW5" s="42">
        <f t="shared" si="11"/>
        <v>119.08617741306217</v>
      </c>
      <c r="FX5" s="42">
        <f t="shared" si="11"/>
        <v>535.15083682843033</v>
      </c>
      <c r="FY5" s="42">
        <f t="shared" si="11"/>
        <v>1661.4758846585371</v>
      </c>
      <c r="FZ5" s="42">
        <f t="shared" si="11"/>
        <v>3743.2763533008847</v>
      </c>
      <c r="GA5" s="42">
        <f t="shared" si="11"/>
        <v>6666.0723418993894</v>
      </c>
      <c r="GB5" s="42">
        <f t="shared" si="11"/>
        <v>10132.569128570278</v>
      </c>
      <c r="GC5" s="42">
        <f t="shared" si="11"/>
        <v>13909.140127696724</v>
      </c>
      <c r="GD5" s="42">
        <f t="shared" si="11"/>
        <v>17836.825788226197</v>
      </c>
      <c r="GE5" s="42">
        <f t="shared" si="11"/>
        <v>21784.35461819492</v>
      </c>
      <c r="GF5" s="42">
        <f t="shared" si="11"/>
        <v>25639.392021601536</v>
      </c>
      <c r="GG5" s="42">
        <f t="shared" si="11"/>
        <v>29314.680321315082</v>
      </c>
      <c r="GH5" s="42">
        <f t="shared" si="11"/>
        <v>32750.183511019652</v>
      </c>
      <c r="GI5" s="42">
        <f t="shared" si="11"/>
        <v>35910.352984808567</v>
      </c>
      <c r="GJ5" s="42">
        <f t="shared" si="11"/>
        <v>38779.36899795624</v>
      </c>
      <c r="GK5" s="42">
        <f t="shared" si="11"/>
        <v>41356.17863829148</v>
      </c>
      <c r="GL5" s="42">
        <f t="shared" si="11"/>
        <v>43650.101268699611</v>
      </c>
      <c r="GM5" s="42">
        <f t="shared" si="11"/>
        <v>45677.240526020047</v>
      </c>
      <c r="GN5" s="42">
        <f t="shared" si="11"/>
        <v>47457.70713881019</v>
      </c>
      <c r="GO5" s="42">
        <f t="shared" si="11"/>
        <v>49013.560199198953</v>
      </c>
      <c r="GP5" s="42">
        <f t="shared" si="11"/>
        <v>50367.342701165508</v>
      </c>
      <c r="GQ5" s="42">
        <f t="shared" si="11"/>
        <v>51541.086303852346</v>
      </c>
      <c r="GR5" s="42">
        <f t="shared" si="11"/>
        <v>52555.673433405915</v>
      </c>
      <c r="GS5" s="42">
        <f t="shared" si="11"/>
        <v>53430.463075171567</v>
      </c>
      <c r="GT5" s="42">
        <f t="shared" si="11"/>
        <v>54183.105300313</v>
      </c>
      <c r="GU5" s="42">
        <f t="shared" si="11"/>
        <v>54829.486506129928</v>
      </c>
      <c r="GV5" s="42">
        <f t="shared" si="11"/>
        <v>55383.761671881526</v>
      </c>
      <c r="GW5" s="42">
        <f t="shared" si="11"/>
        <v>55858.441512031502</v>
      </c>
      <c r="GX5"/>
      <c r="GY5" t="s">
        <v>15</v>
      </c>
      <c r="GZ5" s="64">
        <v>6</v>
      </c>
      <c r="HA5" s="18">
        <f t="shared" ref="HA5:IC5" si="12">INDEX($AR$5:$BT$22, $GZ5, AR$1)</f>
        <v>0</v>
      </c>
      <c r="HB5" s="18">
        <f t="shared" si="12"/>
        <v>0.17868728336837691</v>
      </c>
      <c r="HC5" s="18">
        <f t="shared" si="12"/>
        <v>1.0749762699763432</v>
      </c>
      <c r="HD5" s="18">
        <f t="shared" si="12"/>
        <v>2.7554651769882148</v>
      </c>
      <c r="HE5" s="18">
        <f t="shared" si="12"/>
        <v>5.0095412502866683</v>
      </c>
      <c r="HF5" s="18">
        <f t="shared" si="12"/>
        <v>15.051649391037969</v>
      </c>
      <c r="HG5" s="18">
        <f t="shared" si="12"/>
        <v>24.257608634041986</v>
      </c>
      <c r="HH5" s="18">
        <f t="shared" si="12"/>
        <v>30.711664878104756</v>
      </c>
      <c r="HI5" s="18">
        <f t="shared" si="12"/>
        <v>35.363992772657838</v>
      </c>
      <c r="HJ5" s="18">
        <f t="shared" si="12"/>
        <v>38.896233361998917</v>
      </c>
      <c r="HK5" s="18">
        <f t="shared" si="12"/>
        <v>41.712148651941646</v>
      </c>
      <c r="HL5" s="18">
        <f t="shared" si="12"/>
        <v>44.039647780805417</v>
      </c>
      <c r="HM5" s="18">
        <f t="shared" si="12"/>
        <v>46.009989670140705</v>
      </c>
      <c r="HN5" s="18">
        <f t="shared" si="12"/>
        <v>47.703244158227307</v>
      </c>
      <c r="HO5" s="18">
        <f t="shared" si="12"/>
        <v>49.17200468388058</v>
      </c>
      <c r="HP5" s="18">
        <f t="shared" si="12"/>
        <v>50.453465849314185</v>
      </c>
      <c r="HQ5" s="18">
        <f t="shared" si="12"/>
        <v>51.575645897493523</v>
      </c>
      <c r="HR5" s="18">
        <f t="shared" si="12"/>
        <v>52.560697715141004</v>
      </c>
      <c r="HS5" s="18">
        <f t="shared" si="12"/>
        <v>53.426753737693232</v>
      </c>
      <c r="HT5" s="18">
        <f t="shared" si="12"/>
        <v>54.189012688214788</v>
      </c>
      <c r="HU5" s="18">
        <f t="shared" si="12"/>
        <v>54.860420015020395</v>
      </c>
      <c r="HV5" s="18">
        <f t="shared" si="12"/>
        <v>55.452121196328477</v>
      </c>
      <c r="HW5" s="18">
        <f t="shared" si="12"/>
        <v>55.973781913437243</v>
      </c>
      <c r="HX5" s="18">
        <f t="shared" si="12"/>
        <v>56.433826106024071</v>
      </c>
      <c r="HY5" s="18">
        <f t="shared" si="12"/>
        <v>56.839620633594599</v>
      </c>
      <c r="HZ5" s="18">
        <f t="shared" si="12"/>
        <v>57.197623368934202</v>
      </c>
      <c r="IA5" s="18">
        <f t="shared" si="12"/>
        <v>57.513505001216949</v>
      </c>
      <c r="IB5" s="18">
        <f t="shared" si="12"/>
        <v>57.792251106257595</v>
      </c>
      <c r="IC5" s="18">
        <f t="shared" si="12"/>
        <v>58.038248856967243</v>
      </c>
      <c r="ID5" s="3"/>
      <c r="IE5" t="s">
        <v>15</v>
      </c>
      <c r="IF5" s="64">
        <f>GZ5</f>
        <v>6</v>
      </c>
      <c r="IG5" s="18">
        <f t="shared" ref="IG5:JI5" si="13">INDEX($FU$5:$GW$22, $IF5, FU$1)</f>
        <v>0</v>
      </c>
      <c r="IH5" s="18">
        <f t="shared" si="13"/>
        <v>76.446633915517268</v>
      </c>
      <c r="II5" s="18">
        <f t="shared" si="13"/>
        <v>459.9002001129154</v>
      </c>
      <c r="IJ5" s="18">
        <f t="shared" si="13"/>
        <v>1178.8529865212165</v>
      </c>
      <c r="IK5" s="18">
        <f t="shared" si="13"/>
        <v>2143.1998899207742</v>
      </c>
      <c r="IL5" s="18">
        <f t="shared" si="13"/>
        <v>9448.9150556208315</v>
      </c>
      <c r="IM5" s="18">
        <f t="shared" si="13"/>
        <v>19003.066525495691</v>
      </c>
      <c r="IN5" s="18">
        <f t="shared" si="13"/>
        <v>26602.748171556224</v>
      </c>
      <c r="IO5" s="18">
        <f t="shared" si="13"/>
        <v>32167.304150213145</v>
      </c>
      <c r="IP5" s="18">
        <f t="shared" si="13"/>
        <v>36278.110489382831</v>
      </c>
      <c r="IQ5" s="18">
        <f t="shared" si="13"/>
        <v>39433.52666608127</v>
      </c>
      <c r="IR5" s="18">
        <f t="shared" si="13"/>
        <v>41953.544771112058</v>
      </c>
      <c r="IS5" s="18">
        <f t="shared" si="13"/>
        <v>44030.138930935827</v>
      </c>
      <c r="IT5" s="18">
        <f t="shared" si="13"/>
        <v>45779.543544365632</v>
      </c>
      <c r="IU5" s="18">
        <f t="shared" si="13"/>
        <v>47275.314984874523</v>
      </c>
      <c r="IV5" s="18">
        <f t="shared" si="13"/>
        <v>48566.803904590663</v>
      </c>
      <c r="IW5" s="18">
        <f t="shared" si="13"/>
        <v>49689.155914013609</v>
      </c>
      <c r="IX5" s="18">
        <f t="shared" si="13"/>
        <v>50668.761689124047</v>
      </c>
      <c r="IY5" s="18">
        <f t="shared" si="13"/>
        <v>51526.305920086095</v>
      </c>
      <c r="IZ5" s="18">
        <f t="shared" si="13"/>
        <v>52278.53848142561</v>
      </c>
      <c r="JA5" s="18">
        <f t="shared" si="13"/>
        <v>52939.350497181855</v>
      </c>
      <c r="JB5" s="18">
        <f t="shared" si="13"/>
        <v>53520.460806944939</v>
      </c>
      <c r="JC5" s="18">
        <f t="shared" si="13"/>
        <v>54031.876295337512</v>
      </c>
      <c r="JD5" s="18">
        <f t="shared" si="13"/>
        <v>54482.215807220542</v>
      </c>
      <c r="JE5" s="18">
        <f t="shared" si="13"/>
        <v>54878.948329639097</v>
      </c>
      <c r="JF5" s="18">
        <f t="shared" si="13"/>
        <v>55228.57496576081</v>
      </c>
      <c r="JG5" s="18">
        <f t="shared" si="13"/>
        <v>55536.772470161821</v>
      </c>
      <c r="JH5" s="18">
        <f t="shared" si="13"/>
        <v>55808.509408588288</v>
      </c>
      <c r="JI5" s="18">
        <f t="shared" si="13"/>
        <v>56048.142075242555</v>
      </c>
    </row>
    <row r="6" spans="1:271" x14ac:dyDescent="0.25">
      <c r="A6" s="24">
        <v>2</v>
      </c>
      <c r="B6" s="22" t="str">
        <f t="shared" ref="B6:B25" si="14">IF(AND($GZ$5&gt;12, $GZ$5&lt;19), A6*5-5, "")</f>
        <v/>
      </c>
      <c r="C6" s="21">
        <f>C5*5-5</f>
        <v>85</v>
      </c>
      <c r="D6" s="42" t="s">
        <v>5</v>
      </c>
      <c r="E6" s="42">
        <v>110</v>
      </c>
      <c r="F6" s="42">
        <v>2.8199999999999999E-2</v>
      </c>
      <c r="G6" s="42">
        <v>1.5</v>
      </c>
      <c r="H6" s="42"/>
      <c r="I6" s="42"/>
      <c r="J6" s="42">
        <v>0.7</v>
      </c>
      <c r="K6" s="42">
        <v>64</v>
      </c>
      <c r="L6" s="42">
        <f>IF('Graph-Settings'!$I$6='Graph-Settings'!$C$46, K6, 'Graph-Settings'!$I$6)</f>
        <v>64</v>
      </c>
      <c r="M6" s="42">
        <f t="shared" ref="M6:M16" si="15">EXP(50*LN($J6)*(1/$L6-1/$K6))</f>
        <v>1</v>
      </c>
      <c r="N6" s="42">
        <f t="shared" si="0"/>
        <v>0</v>
      </c>
      <c r="O6" s="42">
        <f t="shared" si="0"/>
        <v>1.9536553178109499</v>
      </c>
      <c r="P6" s="42">
        <f t="shared" si="0"/>
        <v>5.2460721757261108</v>
      </c>
      <c r="Q6" s="42">
        <f t="shared" si="0"/>
        <v>9.1554988797274266</v>
      </c>
      <c r="R6" s="42">
        <f t="shared" si="0"/>
        <v>13.398932158177313</v>
      </c>
      <c r="S6" s="42">
        <f t="shared" si="0"/>
        <v>17.810824147932429</v>
      </c>
      <c r="T6" s="42">
        <f t="shared" si="0"/>
        <v>22.28295754868239</v>
      </c>
      <c r="U6" s="42">
        <f t="shared" si="0"/>
        <v>26.740983551694928</v>
      </c>
      <c r="V6" s="42">
        <f t="shared" si="0"/>
        <v>31.132658742345956</v>
      </c>
      <c r="W6" s="42">
        <f t="shared" si="0"/>
        <v>35.421053960071866</v>
      </c>
      <c r="X6" s="42">
        <f t="shared" si="0"/>
        <v>39.580261865968083</v>
      </c>
      <c r="Y6" s="42">
        <f t="shared" si="0"/>
        <v>43.592509664181868</v>
      </c>
      <c r="Z6" s="42">
        <f t="shared" si="0"/>
        <v>47.446128521704793</v>
      </c>
      <c r="AA6" s="42">
        <f t="shared" si="0"/>
        <v>51.134077917599669</v>
      </c>
      <c r="AB6" s="42">
        <f t="shared" si="0"/>
        <v>54.652846619105041</v>
      </c>
      <c r="AC6" s="42">
        <f t="shared" si="0"/>
        <v>58.001618808661789</v>
      </c>
      <c r="AD6" s="42">
        <f t="shared" si="1"/>
        <v>61.181632403245665</v>
      </c>
      <c r="AE6" s="42">
        <f t="shared" si="1"/>
        <v>64.195679986117554</v>
      </c>
      <c r="AF6" s="42">
        <f t="shared" si="1"/>
        <v>67.047717588858518</v>
      </c>
      <c r="AG6" s="42">
        <f t="shared" si="1"/>
        <v>69.742556304384934</v>
      </c>
      <c r="AH6" s="42">
        <f t="shared" si="1"/>
        <v>72.285618322242328</v>
      </c>
      <c r="AI6" s="42">
        <f t="shared" si="1"/>
        <v>74.682743586169636</v>
      </c>
      <c r="AJ6" s="42">
        <f t="shared" si="1"/>
        <v>76.940036563475104</v>
      </c>
      <c r="AK6" s="42">
        <f t="shared" si="1"/>
        <v>79.06374501239074</v>
      </c>
      <c r="AL6" s="42">
        <f t="shared" si="1"/>
        <v>81.060164411223042</v>
      </c>
      <c r="AM6" s="42">
        <f t="shared" si="1"/>
        <v>82.935563052513075</v>
      </c>
      <c r="AN6" s="42">
        <f t="shared" si="1"/>
        <v>84.696123828594096</v>
      </c>
      <c r="AO6" s="42">
        <f t="shared" si="1"/>
        <v>86.347899526053922</v>
      </c>
      <c r="AP6" s="49">
        <f t="shared" si="1"/>
        <v>87.896779064835755</v>
      </c>
      <c r="AQ6" s="3"/>
      <c r="AR6" s="56">
        <f t="shared" ref="AR6:BG16" si="16">$M6*N6</f>
        <v>0</v>
      </c>
      <c r="AS6" s="42">
        <f t="shared" si="2"/>
        <v>1.9536553178109499</v>
      </c>
      <c r="AT6" s="42">
        <f t="shared" si="2"/>
        <v>5.2460721757261108</v>
      </c>
      <c r="AU6" s="42">
        <f t="shared" si="2"/>
        <v>9.1554988797274266</v>
      </c>
      <c r="AV6" s="42">
        <f t="shared" si="2"/>
        <v>13.398932158177313</v>
      </c>
      <c r="AW6" s="42">
        <f t="shared" si="2"/>
        <v>17.810824147932429</v>
      </c>
      <c r="AX6" s="42">
        <f t="shared" si="2"/>
        <v>22.28295754868239</v>
      </c>
      <c r="AY6" s="42">
        <f t="shared" si="2"/>
        <v>26.740983551694928</v>
      </c>
      <c r="AZ6" s="42">
        <f t="shared" si="2"/>
        <v>31.132658742345956</v>
      </c>
      <c r="BA6" s="42">
        <f t="shared" si="2"/>
        <v>35.421053960071866</v>
      </c>
      <c r="BB6" s="42">
        <f t="shared" si="2"/>
        <v>39.580261865968083</v>
      </c>
      <c r="BC6" s="42">
        <f t="shared" si="2"/>
        <v>43.592509664181868</v>
      </c>
      <c r="BD6" s="42">
        <f t="shared" si="2"/>
        <v>47.446128521704793</v>
      </c>
      <c r="BE6" s="42">
        <f t="shared" si="2"/>
        <v>51.134077917599669</v>
      </c>
      <c r="BF6" s="42">
        <f t="shared" si="2"/>
        <v>54.652846619105041</v>
      </c>
      <c r="BG6" s="42">
        <f t="shared" si="2"/>
        <v>58.001618808661789</v>
      </c>
      <c r="BH6" s="42">
        <f t="shared" si="2"/>
        <v>61.181632403245665</v>
      </c>
      <c r="BI6" s="42">
        <f t="shared" si="3"/>
        <v>64.195679986117554</v>
      </c>
      <c r="BJ6" s="42">
        <f t="shared" si="3"/>
        <v>67.047717588858518</v>
      </c>
      <c r="BK6" s="42">
        <f t="shared" si="3"/>
        <v>69.742556304384934</v>
      </c>
      <c r="BL6" s="42">
        <f t="shared" si="3"/>
        <v>72.285618322242328</v>
      </c>
      <c r="BM6" s="42">
        <f t="shared" si="3"/>
        <v>74.682743586169636</v>
      </c>
      <c r="BN6" s="42">
        <f t="shared" si="3"/>
        <v>76.940036563475104</v>
      </c>
      <c r="BO6" s="42">
        <f t="shared" si="3"/>
        <v>79.06374501239074</v>
      </c>
      <c r="BP6" s="42">
        <f t="shared" si="3"/>
        <v>81.060164411223042</v>
      </c>
      <c r="BQ6" s="42">
        <f t="shared" si="3"/>
        <v>82.935563052513075</v>
      </c>
      <c r="BR6" s="42">
        <f t="shared" si="3"/>
        <v>84.696123828594096</v>
      </c>
      <c r="BS6" s="42">
        <f t="shared" si="3"/>
        <v>86.347899526053922</v>
      </c>
      <c r="BT6" s="49">
        <f t="shared" si="3"/>
        <v>87.896779064835755</v>
      </c>
      <c r="BU6" s="3"/>
      <c r="BV6" s="3"/>
      <c r="BW6" s="56" t="s">
        <v>5</v>
      </c>
      <c r="BX6" s="42"/>
      <c r="BY6" s="42"/>
      <c r="BZ6" s="42"/>
      <c r="CA6" s="42">
        <f>5*(1-EXP(-0.0115*L6))</f>
        <v>2.6048690340562439</v>
      </c>
      <c r="CB6" s="42"/>
      <c r="CC6" s="42">
        <v>3</v>
      </c>
      <c r="CD6" s="42">
        <v>0.8</v>
      </c>
      <c r="CE6" s="42">
        <f t="shared" si="4"/>
        <v>842.01696990845005</v>
      </c>
      <c r="CF6" s="42">
        <f t="shared" ref="CF6:CF11" si="17">CE6/(300*CA6)</f>
        <v>1.0774911123487847</v>
      </c>
      <c r="CG6" s="42"/>
      <c r="CH6" s="3"/>
      <c r="CI6" s="56">
        <f t="shared" ref="CI6:CX11" si="18">IF(1-EXP(-0.23*(AR6-$CF6))&lt;0, 0, 1-EXP(-0.23*(AR6-$CF6)))</f>
        <v>0</v>
      </c>
      <c r="CJ6" s="42">
        <f t="shared" si="5"/>
        <v>0.18251094710645621</v>
      </c>
      <c r="CK6" s="42">
        <f t="shared" si="5"/>
        <v>0.61663726321450318</v>
      </c>
      <c r="CL6" s="42">
        <f t="shared" si="5"/>
        <v>0.84400663216227667</v>
      </c>
      <c r="CM6" s="42">
        <f t="shared" si="5"/>
        <v>0.94121869639498645</v>
      </c>
      <c r="CN6" s="42">
        <f t="shared" si="5"/>
        <v>0.97869187019674164</v>
      </c>
      <c r="CO6" s="42">
        <f t="shared" si="5"/>
        <v>0.9923821208923661</v>
      </c>
      <c r="CP6" s="42">
        <f t="shared" si="5"/>
        <v>0.99726767739671052</v>
      </c>
      <c r="CQ6" s="42">
        <f t="shared" si="5"/>
        <v>0.99900492112729733</v>
      </c>
      <c r="CR6" s="42">
        <f t="shared" si="5"/>
        <v>0.9996288927505198</v>
      </c>
      <c r="CS6" s="42">
        <f t="shared" si="5"/>
        <v>0.99985742427178359</v>
      </c>
      <c r="CT6" s="42">
        <f t="shared" si="5"/>
        <v>0.99994334069143809</v>
      </c>
      <c r="CU6" s="42">
        <f t="shared" si="5"/>
        <v>0.99997664703506939</v>
      </c>
      <c r="CV6" s="42">
        <f t="shared" si="5"/>
        <v>0.99999000089496237</v>
      </c>
      <c r="CW6" s="42">
        <f t="shared" si="5"/>
        <v>0.99999554877743835</v>
      </c>
      <c r="CX6" s="42">
        <f t="shared" si="5"/>
        <v>0.99999793947421056</v>
      </c>
      <c r="CY6" s="42">
        <f t="shared" si="5"/>
        <v>0.99999900840640588</v>
      </c>
      <c r="CZ6" s="42">
        <f t="shared" si="6"/>
        <v>0.99999950424473083</v>
      </c>
      <c r="DA6" s="42">
        <f t="shared" si="6"/>
        <v>0.99999974273318237</v>
      </c>
      <c r="DB6" s="42">
        <f t="shared" si="6"/>
        <v>0.9999998615788509</v>
      </c>
      <c r="DC6" s="42">
        <f t="shared" si="6"/>
        <v>0.99999992287738337</v>
      </c>
      <c r="DD6" s="42">
        <f t="shared" si="6"/>
        <v>0.99999995556365262</v>
      </c>
      <c r="DE6" s="42">
        <f t="shared" si="6"/>
        <v>0.99999997355993742</v>
      </c>
      <c r="DF6" s="42">
        <f t="shared" si="6"/>
        <v>0.99999998377704136</v>
      </c>
      <c r="DG6" s="42">
        <f t="shared" si="6"/>
        <v>0.99999998975027393</v>
      </c>
      <c r="DH6" s="42">
        <f t="shared" si="6"/>
        <v>0.99999999334139977</v>
      </c>
      <c r="DI6" s="42">
        <f t="shared" si="6"/>
        <v>0.99999999555855257</v>
      </c>
      <c r="DJ6" s="42">
        <f t="shared" si="6"/>
        <v>0.99999999696238728</v>
      </c>
      <c r="DK6" s="42">
        <f t="shared" si="6"/>
        <v>0.99999999787275096</v>
      </c>
      <c r="DL6" s="42"/>
      <c r="DM6" s="42">
        <f t="shared" ref="DM6:DN18" si="19">CI6*$CD6</f>
        <v>0</v>
      </c>
      <c r="DN6" s="42">
        <f t="shared" si="7"/>
        <v>0.14600875768516497</v>
      </c>
      <c r="DO6" s="42">
        <f t="shared" si="7"/>
        <v>0.49330981057160256</v>
      </c>
      <c r="DP6" s="42">
        <f t="shared" si="7"/>
        <v>0.6752053057298214</v>
      </c>
      <c r="DQ6" s="42">
        <f t="shared" si="7"/>
        <v>0.75297495711598916</v>
      </c>
      <c r="DR6" s="42">
        <f t="shared" si="7"/>
        <v>0.7829534961573934</v>
      </c>
      <c r="DS6" s="42">
        <f t="shared" si="7"/>
        <v>0.79390569671389288</v>
      </c>
      <c r="DT6" s="42">
        <f t="shared" si="7"/>
        <v>0.79781414191736844</v>
      </c>
      <c r="DU6" s="42">
        <f t="shared" si="7"/>
        <v>0.79920393690183789</v>
      </c>
      <c r="DV6" s="42">
        <f t="shared" si="7"/>
        <v>0.79970311420041584</v>
      </c>
      <c r="DW6" s="42">
        <f t="shared" si="7"/>
        <v>0.79988593941742692</v>
      </c>
      <c r="DX6" s="42">
        <f t="shared" si="7"/>
        <v>0.79995467255315056</v>
      </c>
      <c r="DY6" s="42">
        <f t="shared" si="7"/>
        <v>0.79998131762805558</v>
      </c>
      <c r="DZ6" s="42">
        <f t="shared" si="7"/>
        <v>0.79999200071596999</v>
      </c>
      <c r="EA6" s="42">
        <f t="shared" si="7"/>
        <v>0.79999643902195072</v>
      </c>
      <c r="EB6" s="42">
        <f t="shared" si="7"/>
        <v>0.79999835157936849</v>
      </c>
      <c r="EC6" s="42">
        <f t="shared" si="7"/>
        <v>0.7999992067251247</v>
      </c>
      <c r="ED6" s="42">
        <f t="shared" si="8"/>
        <v>0.79999960339578469</v>
      </c>
      <c r="EE6" s="42">
        <f t="shared" si="8"/>
        <v>0.79999979418654599</v>
      </c>
      <c r="EF6" s="42">
        <f t="shared" si="8"/>
        <v>0.79999988926308074</v>
      </c>
      <c r="EG6" s="42">
        <f t="shared" si="8"/>
        <v>0.79999993830190674</v>
      </c>
      <c r="EH6" s="42">
        <f t="shared" si="8"/>
        <v>0.79999996445092214</v>
      </c>
      <c r="EI6" s="42">
        <f t="shared" si="8"/>
        <v>0.79999997884794993</v>
      </c>
      <c r="EJ6" s="42">
        <f t="shared" si="8"/>
        <v>0.79999998702163311</v>
      </c>
      <c r="EK6" s="42">
        <f t="shared" si="8"/>
        <v>0.79999999180021919</v>
      </c>
      <c r="EL6" s="42">
        <f t="shared" si="8"/>
        <v>0.79999999467311989</v>
      </c>
      <c r="EM6" s="42">
        <f t="shared" si="8"/>
        <v>0.79999999644684205</v>
      </c>
      <c r="EN6" s="42">
        <f t="shared" si="8"/>
        <v>0.79999999756990992</v>
      </c>
      <c r="EO6" s="42">
        <f t="shared" si="8"/>
        <v>0.79999999829820079</v>
      </c>
      <c r="EP6" s="42"/>
      <c r="EQ6" s="42">
        <f t="shared" ref="EQ6:FF22" si="20">DM6+$CA6</f>
        <v>2.6048690340562439</v>
      </c>
      <c r="ER6" s="42">
        <f t="shared" si="9"/>
        <v>2.7508777917414089</v>
      </c>
      <c r="ES6" s="42">
        <f t="shared" si="9"/>
        <v>3.0981788446278467</v>
      </c>
      <c r="ET6" s="42">
        <f t="shared" si="9"/>
        <v>3.2800743397860654</v>
      </c>
      <c r="EU6" s="42">
        <f t="shared" si="9"/>
        <v>3.3578439911722331</v>
      </c>
      <c r="EV6" s="42">
        <f t="shared" si="9"/>
        <v>3.3878225302136373</v>
      </c>
      <c r="EW6" s="42">
        <f t="shared" si="9"/>
        <v>3.3987747307701368</v>
      </c>
      <c r="EX6" s="42">
        <f t="shared" si="9"/>
        <v>3.4026831759736123</v>
      </c>
      <c r="EY6" s="42">
        <f t="shared" si="9"/>
        <v>3.4040729709580817</v>
      </c>
      <c r="EZ6" s="42">
        <f t="shared" si="9"/>
        <v>3.4045721482566598</v>
      </c>
      <c r="FA6" s="42">
        <f t="shared" si="9"/>
        <v>3.4047549734736711</v>
      </c>
      <c r="FB6" s="42">
        <f t="shared" si="9"/>
        <v>3.4048237066093945</v>
      </c>
      <c r="FC6" s="42">
        <f t="shared" si="9"/>
        <v>3.4048503516842996</v>
      </c>
      <c r="FD6" s="42">
        <f t="shared" si="9"/>
        <v>3.4048610347722139</v>
      </c>
      <c r="FE6" s="42">
        <f t="shared" si="9"/>
        <v>3.4048654730781944</v>
      </c>
      <c r="FF6" s="42">
        <f t="shared" si="9"/>
        <v>3.4048673856356126</v>
      </c>
      <c r="FG6" s="42">
        <f t="shared" si="9"/>
        <v>3.4048682407813686</v>
      </c>
      <c r="FH6" s="42">
        <f t="shared" si="10"/>
        <v>3.4048686374520285</v>
      </c>
      <c r="FI6" s="42">
        <f t="shared" si="10"/>
        <v>3.4048688282427899</v>
      </c>
      <c r="FJ6" s="42">
        <f t="shared" si="10"/>
        <v>3.4048689233193246</v>
      </c>
      <c r="FK6" s="42">
        <f t="shared" si="10"/>
        <v>3.4048689723581509</v>
      </c>
      <c r="FL6" s="42">
        <f t="shared" si="10"/>
        <v>3.4048689985071663</v>
      </c>
      <c r="FM6" s="42">
        <f t="shared" si="10"/>
        <v>3.4048690129041939</v>
      </c>
      <c r="FN6" s="42">
        <f t="shared" si="10"/>
        <v>3.4048690210778769</v>
      </c>
      <c r="FO6" s="42">
        <f t="shared" si="10"/>
        <v>3.4048690258564633</v>
      </c>
      <c r="FP6" s="42">
        <f t="shared" si="10"/>
        <v>3.4048690287293639</v>
      </c>
      <c r="FQ6" s="42">
        <f t="shared" si="10"/>
        <v>3.404869030503086</v>
      </c>
      <c r="FR6" s="42">
        <f t="shared" si="10"/>
        <v>3.4048690316261538</v>
      </c>
      <c r="FS6" s="42">
        <f t="shared" si="10"/>
        <v>3.4048690323544446</v>
      </c>
      <c r="FT6" s="42"/>
      <c r="FU6" s="42">
        <f t="shared" si="11"/>
        <v>0</v>
      </c>
      <c r="FV6" s="42">
        <f t="shared" si="11"/>
        <v>1612.280107945094</v>
      </c>
      <c r="FW6" s="42">
        <f t="shared" si="11"/>
        <v>4875.9809496676253</v>
      </c>
      <c r="FX6" s="42">
        <f t="shared" si="11"/>
        <v>9009.215083000201</v>
      </c>
      <c r="FY6" s="42">
        <f t="shared" si="11"/>
        <v>13497.457150638027</v>
      </c>
      <c r="FZ6" s="42">
        <f t="shared" si="11"/>
        <v>18101.973399011578</v>
      </c>
      <c r="GA6" s="42">
        <f t="shared" si="11"/>
        <v>22720.425912985611</v>
      </c>
      <c r="GB6" s="42">
        <f t="shared" si="11"/>
        <v>27297.328452101825</v>
      </c>
      <c r="GC6" s="42">
        <f t="shared" si="11"/>
        <v>31793.352641664507</v>
      </c>
      <c r="GD6" s="42">
        <f t="shared" si="11"/>
        <v>36178.06013230708</v>
      </c>
      <c r="GE6" s="42">
        <f t="shared" si="11"/>
        <v>40428.328031863537</v>
      </c>
      <c r="GF6" s="42">
        <f t="shared" si="11"/>
        <v>44527.443100561664</v>
      </c>
      <c r="GG6" s="42">
        <f t="shared" si="11"/>
        <v>48464.090214955511</v>
      </c>
      <c r="GH6" s="42">
        <f t="shared" si="11"/>
        <v>52231.328835192428</v>
      </c>
      <c r="GI6" s="42">
        <f t="shared" si="11"/>
        <v>55825.677137648723</v>
      </c>
      <c r="GJ6" s="42">
        <f t="shared" si="11"/>
        <v>59246.34605870449</v>
      </c>
      <c r="GK6" s="42">
        <f t="shared" si="11"/>
        <v>62494.619126691439</v>
      </c>
      <c r="GL6" s="42">
        <f t="shared" si="11"/>
        <v>65573.357233391565</v>
      </c>
      <c r="GM6" s="42">
        <f t="shared" si="11"/>
        <v>68486.60508693906</v>
      </c>
      <c r="GN6" s="42">
        <f t="shared" si="11"/>
        <v>71239.278778094551</v>
      </c>
      <c r="GO6" s="42">
        <f t="shared" si="11"/>
        <v>73836.917691938026</v>
      </c>
      <c r="GP6" s="42">
        <f t="shared" si="11"/>
        <v>76285.487508002669</v>
      </c>
      <c r="GQ6" s="42">
        <f t="shared" si="11"/>
        <v>78591.223904007624</v>
      </c>
      <c r="GR6" s="42">
        <f t="shared" si="11"/>
        <v>80760.508824926917</v>
      </c>
      <c r="GS6" s="42">
        <f t="shared" si="11"/>
        <v>82799.772910381726</v>
      </c>
      <c r="GT6" s="42">
        <f t="shared" si="11"/>
        <v>84715.419005319927</v>
      </c>
      <c r="GU6" s="42">
        <f t="shared" si="11"/>
        <v>86513.762708290349</v>
      </c>
      <c r="GV6" s="42">
        <f t="shared" si="11"/>
        <v>88200.986712668295</v>
      </c>
      <c r="GW6" s="42">
        <f t="shared" si="11"/>
        <v>89783.106324467924</v>
      </c>
      <c r="GX6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</row>
    <row r="7" spans="1:271" x14ac:dyDescent="0.25">
      <c r="A7" s="24">
        <v>3</v>
      </c>
      <c r="B7" s="22" t="str">
        <f t="shared" si="14"/>
        <v/>
      </c>
      <c r="C7" s="3"/>
      <c r="D7" s="42" t="s">
        <v>6</v>
      </c>
      <c r="E7" s="42">
        <v>110</v>
      </c>
      <c r="F7" s="42">
        <v>4.4400000000000002E-2</v>
      </c>
      <c r="G7" s="42">
        <v>3</v>
      </c>
      <c r="H7" s="42"/>
      <c r="I7" s="42"/>
      <c r="J7" s="42">
        <v>0.75</v>
      </c>
      <c r="K7" s="42">
        <v>62</v>
      </c>
      <c r="L7" s="42">
        <f>IF('Graph-Settings'!$I$6='Graph-Settings'!$C$46, K7, 'Graph-Settings'!$I$6)</f>
        <v>62</v>
      </c>
      <c r="M7" s="42">
        <f t="shared" si="15"/>
        <v>1</v>
      </c>
      <c r="N7" s="42">
        <f t="shared" si="0"/>
        <v>0</v>
      </c>
      <c r="O7" s="42">
        <f t="shared" si="0"/>
        <v>0.12756172673041691</v>
      </c>
      <c r="P7" s="42">
        <f t="shared" si="0"/>
        <v>0.86797240727820391</v>
      </c>
      <c r="Q7" s="42">
        <f t="shared" si="0"/>
        <v>2.4992491270158856</v>
      </c>
      <c r="R7" s="42">
        <f t="shared" si="0"/>
        <v>5.0697416539291851</v>
      </c>
      <c r="S7" s="42">
        <f t="shared" si="0"/>
        <v>8.4996385819704834</v>
      </c>
      <c r="T7" s="42">
        <f t="shared" si="0"/>
        <v>12.645792257304329</v>
      </c>
      <c r="U7" s="42">
        <f t="shared" si="0"/>
        <v>17.341901532420412</v>
      </c>
      <c r="V7" s="42">
        <f t="shared" si="0"/>
        <v>22.422345686484917</v>
      </c>
      <c r="W7" s="42">
        <f t="shared" si="0"/>
        <v>27.735345691085481</v>
      </c>
      <c r="X7" s="42">
        <f t="shared" si="0"/>
        <v>33.149307199981671</v>
      </c>
      <c r="Y7" s="42">
        <f t="shared" si="0"/>
        <v>38.554937086169936</v>
      </c>
      <c r="Z7" s="42">
        <f t="shared" si="0"/>
        <v>43.86485496705648</v>
      </c>
      <c r="AA7" s="42">
        <f t="shared" si="0"/>
        <v>49.011824930720145</v>
      </c>
      <c r="AB7" s="42">
        <f t="shared" si="0"/>
        <v>53.946327399727721</v>
      </c>
      <c r="AC7" s="42">
        <f t="shared" si="0"/>
        <v>58.633918217385727</v>
      </c>
      <c r="AD7" s="42">
        <f t="shared" si="1"/>
        <v>63.052640554260343</v>
      </c>
      <c r="AE7" s="42">
        <f t="shared" si="1"/>
        <v>67.190636391314627</v>
      </c>
      <c r="AF7" s="42">
        <f t="shared" si="1"/>
        <v>71.044028124925234</v>
      </c>
      <c r="AG7" s="42">
        <f t="shared" si="1"/>
        <v>74.615093367959204</v>
      </c>
      <c r="AH7" s="42">
        <f t="shared" si="1"/>
        <v>77.910727698539617</v>
      </c>
      <c r="AI7" s="42">
        <f t="shared" si="1"/>
        <v>80.941174351036054</v>
      </c>
      <c r="AJ7" s="42">
        <f t="shared" si="1"/>
        <v>83.718992167030294</v>
      </c>
      <c r="AK7" s="42">
        <f t="shared" si="1"/>
        <v>86.258230499391914</v>
      </c>
      <c r="AL7" s="42">
        <f t="shared" si="1"/>
        <v>88.573780168936452</v>
      </c>
      <c r="AM7" s="42">
        <f t="shared" si="1"/>
        <v>90.680871681028634</v>
      </c>
      <c r="AN7" s="42">
        <f t="shared" si="1"/>
        <v>92.594694861444225</v>
      </c>
      <c r="AO7" s="42">
        <f t="shared" si="1"/>
        <v>94.33011732842499</v>
      </c>
      <c r="AP7" s="49">
        <f t="shared" si="1"/>
        <v>95.901482456141949</v>
      </c>
      <c r="AQ7" s="3"/>
      <c r="AR7" s="56">
        <f t="shared" si="16"/>
        <v>0</v>
      </c>
      <c r="AS7" s="42">
        <f t="shared" si="2"/>
        <v>0.12756172673041691</v>
      </c>
      <c r="AT7" s="42">
        <f t="shared" si="2"/>
        <v>0.86797240727820391</v>
      </c>
      <c r="AU7" s="42">
        <f t="shared" si="2"/>
        <v>2.4992491270158856</v>
      </c>
      <c r="AV7" s="42">
        <f t="shared" si="2"/>
        <v>5.0697416539291851</v>
      </c>
      <c r="AW7" s="42">
        <f t="shared" si="2"/>
        <v>8.4996385819704834</v>
      </c>
      <c r="AX7" s="42">
        <f t="shared" si="2"/>
        <v>12.645792257304329</v>
      </c>
      <c r="AY7" s="42">
        <f t="shared" si="2"/>
        <v>17.341901532420412</v>
      </c>
      <c r="AZ7" s="42">
        <f t="shared" si="2"/>
        <v>22.422345686484917</v>
      </c>
      <c r="BA7" s="42">
        <f t="shared" si="2"/>
        <v>27.735345691085481</v>
      </c>
      <c r="BB7" s="42">
        <f t="shared" si="2"/>
        <v>33.149307199981671</v>
      </c>
      <c r="BC7" s="42">
        <f t="shared" si="2"/>
        <v>38.554937086169936</v>
      </c>
      <c r="BD7" s="42">
        <f t="shared" si="2"/>
        <v>43.86485496705648</v>
      </c>
      <c r="BE7" s="42">
        <f t="shared" si="2"/>
        <v>49.011824930720145</v>
      </c>
      <c r="BF7" s="42">
        <f t="shared" si="2"/>
        <v>53.946327399727721</v>
      </c>
      <c r="BG7" s="42">
        <f t="shared" si="2"/>
        <v>58.633918217385727</v>
      </c>
      <c r="BH7" s="42">
        <f t="shared" si="2"/>
        <v>63.052640554260343</v>
      </c>
      <c r="BI7" s="42">
        <f t="shared" si="3"/>
        <v>67.190636391314627</v>
      </c>
      <c r="BJ7" s="42">
        <f t="shared" si="3"/>
        <v>71.044028124925234</v>
      </c>
      <c r="BK7" s="42">
        <f t="shared" si="3"/>
        <v>74.615093367959204</v>
      </c>
      <c r="BL7" s="42">
        <f t="shared" si="3"/>
        <v>77.910727698539617</v>
      </c>
      <c r="BM7" s="42">
        <f t="shared" si="3"/>
        <v>80.941174351036054</v>
      </c>
      <c r="BN7" s="42">
        <f t="shared" si="3"/>
        <v>83.718992167030294</v>
      </c>
      <c r="BO7" s="42">
        <f t="shared" si="3"/>
        <v>86.258230499391914</v>
      </c>
      <c r="BP7" s="42">
        <f t="shared" si="3"/>
        <v>88.573780168936452</v>
      </c>
      <c r="BQ7" s="42">
        <f t="shared" si="3"/>
        <v>90.680871681028634</v>
      </c>
      <c r="BR7" s="42">
        <f t="shared" si="3"/>
        <v>92.594694861444225</v>
      </c>
      <c r="BS7" s="42">
        <f t="shared" si="3"/>
        <v>94.33011732842499</v>
      </c>
      <c r="BT7" s="49">
        <f t="shared" si="3"/>
        <v>95.901482456141949</v>
      </c>
      <c r="BU7" s="3"/>
      <c r="BV7" s="3"/>
      <c r="BW7" s="56" t="s">
        <v>6</v>
      </c>
      <c r="BX7" s="42"/>
      <c r="BY7" s="42"/>
      <c r="BZ7" s="42"/>
      <c r="CA7" s="42">
        <f>5*(1-EXP(-0.0164*L7))^2.24</f>
        <v>1.8287249655623028</v>
      </c>
      <c r="CB7" s="42"/>
      <c r="CC7" s="42">
        <v>8</v>
      </c>
      <c r="CD7" s="42">
        <v>1.1499999999999999</v>
      </c>
      <c r="CE7" s="42">
        <f t="shared" si="4"/>
        <v>3666.6878774046568</v>
      </c>
      <c r="CF7" s="42">
        <f t="shared" si="17"/>
        <v>6.6835052590448099</v>
      </c>
      <c r="CG7" s="42"/>
      <c r="CH7" s="3"/>
      <c r="CI7" s="56">
        <f t="shared" si="18"/>
        <v>0</v>
      </c>
      <c r="CJ7" s="42">
        <f t="shared" si="5"/>
        <v>0</v>
      </c>
      <c r="CK7" s="42">
        <f t="shared" si="5"/>
        <v>0</v>
      </c>
      <c r="CL7" s="42">
        <f t="shared" si="5"/>
        <v>0</v>
      </c>
      <c r="CM7" s="42">
        <f t="shared" si="5"/>
        <v>0</v>
      </c>
      <c r="CN7" s="42">
        <f t="shared" si="5"/>
        <v>0.34144725630101103</v>
      </c>
      <c r="CO7" s="42">
        <f t="shared" si="5"/>
        <v>0.74622976541530583</v>
      </c>
      <c r="CP7" s="42">
        <f t="shared" si="5"/>
        <v>0.91382982362240406</v>
      </c>
      <c r="CQ7" s="42">
        <f t="shared" si="5"/>
        <v>0.97321553699802887</v>
      </c>
      <c r="CR7" s="42">
        <f t="shared" si="5"/>
        <v>0.99210813896543404</v>
      </c>
      <c r="CS7" s="42">
        <f t="shared" si="5"/>
        <v>0.99772809012457242</v>
      </c>
      <c r="CT7" s="42">
        <f t="shared" si="5"/>
        <v>0.99934470780347562</v>
      </c>
      <c r="CU7" s="42">
        <f t="shared" si="5"/>
        <v>0.99980678566338221</v>
      </c>
      <c r="CV7" s="42">
        <f t="shared" si="5"/>
        <v>0.99994085470560612</v>
      </c>
      <c r="CW7" s="42">
        <f t="shared" si="5"/>
        <v>0.99998098816907566</v>
      </c>
      <c r="CX7" s="42">
        <f t="shared" si="5"/>
        <v>0.99999353168541583</v>
      </c>
      <c r="CY7" s="42">
        <f t="shared" si="5"/>
        <v>0.99999765892683901</v>
      </c>
      <c r="CZ7" s="42">
        <f t="shared" si="6"/>
        <v>0.99999909618411142</v>
      </c>
      <c r="DA7" s="42">
        <f t="shared" si="6"/>
        <v>0.99999962745956672</v>
      </c>
      <c r="DB7" s="42">
        <f t="shared" si="6"/>
        <v>0.99999983614193888</v>
      </c>
      <c r="DC7" s="42">
        <f t="shared" si="6"/>
        <v>0.99999992321535569</v>
      </c>
      <c r="DD7" s="42">
        <f t="shared" si="6"/>
        <v>0.99999996175541639</v>
      </c>
      <c r="DE7" s="42">
        <f t="shared" si="6"/>
        <v>0.99999997981168753</v>
      </c>
      <c r="DF7" s="42">
        <f t="shared" si="6"/>
        <v>0.99999998874199947</v>
      </c>
      <c r="DG7" s="42">
        <f t="shared" si="6"/>
        <v>0.99999999339053569</v>
      </c>
      <c r="DH7" s="42">
        <f t="shared" si="6"/>
        <v>0.99999999592906963</v>
      </c>
      <c r="DI7" s="42">
        <f t="shared" si="6"/>
        <v>0.99999999737864276</v>
      </c>
      <c r="DJ7" s="42">
        <f t="shared" si="6"/>
        <v>0.99999999824135244</v>
      </c>
      <c r="DK7" s="42">
        <f t="shared" si="6"/>
        <v>0.99999999877476697</v>
      </c>
      <c r="DL7" s="42"/>
      <c r="DM7" s="42">
        <f t="shared" si="19"/>
        <v>0</v>
      </c>
      <c r="DN7" s="42">
        <f t="shared" si="7"/>
        <v>0</v>
      </c>
      <c r="DO7" s="42">
        <f t="shared" si="7"/>
        <v>0</v>
      </c>
      <c r="DP7" s="42">
        <f t="shared" si="7"/>
        <v>0</v>
      </c>
      <c r="DQ7" s="42">
        <f t="shared" si="7"/>
        <v>0</v>
      </c>
      <c r="DR7" s="42">
        <f t="shared" si="7"/>
        <v>0.39266434474616263</v>
      </c>
      <c r="DS7" s="42">
        <f t="shared" si="7"/>
        <v>0.85816423022760169</v>
      </c>
      <c r="DT7" s="42">
        <f t="shared" si="7"/>
        <v>1.0509042971657645</v>
      </c>
      <c r="DU7" s="42">
        <f t="shared" si="7"/>
        <v>1.1191978675477332</v>
      </c>
      <c r="DV7" s="42">
        <f t="shared" si="7"/>
        <v>1.140924359810249</v>
      </c>
      <c r="DW7" s="42">
        <f t="shared" si="7"/>
        <v>1.1473873036432582</v>
      </c>
      <c r="DX7" s="42">
        <f t="shared" si="7"/>
        <v>1.1492464139739968</v>
      </c>
      <c r="DY7" s="42">
        <f t="shared" si="7"/>
        <v>1.1497778035128894</v>
      </c>
      <c r="DZ7" s="42">
        <f t="shared" si="7"/>
        <v>1.1499319829114469</v>
      </c>
      <c r="EA7" s="42">
        <f t="shared" si="7"/>
        <v>1.149978136394437</v>
      </c>
      <c r="EB7" s="42">
        <f t="shared" si="7"/>
        <v>1.149992561438228</v>
      </c>
      <c r="EC7" s="42">
        <f t="shared" si="7"/>
        <v>1.1499973077658647</v>
      </c>
      <c r="ED7" s="42">
        <f t="shared" si="8"/>
        <v>1.149998960611728</v>
      </c>
      <c r="EE7" s="42">
        <f t="shared" si="8"/>
        <v>1.1499995715785016</v>
      </c>
      <c r="EF7" s="42">
        <f t="shared" si="8"/>
        <v>1.1499998115632297</v>
      </c>
      <c r="EG7" s="42">
        <f t="shared" si="8"/>
        <v>1.1499999116976589</v>
      </c>
      <c r="EH7" s="42">
        <f t="shared" si="8"/>
        <v>1.1499999560187288</v>
      </c>
      <c r="EI7" s="42">
        <f t="shared" si="8"/>
        <v>1.1499999767834406</v>
      </c>
      <c r="EJ7" s="42">
        <f t="shared" si="8"/>
        <v>1.1499999870532993</v>
      </c>
      <c r="EK7" s="42">
        <f t="shared" si="8"/>
        <v>1.149999992399116</v>
      </c>
      <c r="EL7" s="42">
        <f t="shared" si="8"/>
        <v>1.1499999953184299</v>
      </c>
      <c r="EM7" s="42">
        <f t="shared" si="8"/>
        <v>1.1499999969854391</v>
      </c>
      <c r="EN7" s="42">
        <f t="shared" si="8"/>
        <v>1.1499999979775553</v>
      </c>
      <c r="EO7" s="42">
        <f t="shared" si="8"/>
        <v>1.1499999985909819</v>
      </c>
      <c r="EP7" s="42"/>
      <c r="EQ7" s="42">
        <f t="shared" si="20"/>
        <v>1.8287249655623028</v>
      </c>
      <c r="ER7" s="42">
        <f t="shared" si="9"/>
        <v>1.8287249655623028</v>
      </c>
      <c r="ES7" s="42">
        <f t="shared" si="9"/>
        <v>1.8287249655623028</v>
      </c>
      <c r="ET7" s="42">
        <f t="shared" si="9"/>
        <v>1.8287249655623028</v>
      </c>
      <c r="EU7" s="42">
        <f t="shared" si="9"/>
        <v>1.8287249655623028</v>
      </c>
      <c r="EV7" s="42">
        <f t="shared" si="9"/>
        <v>2.2213893103084654</v>
      </c>
      <c r="EW7" s="42">
        <f t="shared" si="9"/>
        <v>2.6868891957899046</v>
      </c>
      <c r="EX7" s="42">
        <f t="shared" si="9"/>
        <v>2.8796292627280673</v>
      </c>
      <c r="EY7" s="42">
        <f t="shared" si="9"/>
        <v>2.9479228331100362</v>
      </c>
      <c r="EZ7" s="42">
        <f t="shared" si="9"/>
        <v>2.9696493253725516</v>
      </c>
      <c r="FA7" s="42">
        <f t="shared" si="9"/>
        <v>2.976112269205561</v>
      </c>
      <c r="FB7" s="42">
        <f t="shared" si="9"/>
        <v>2.9779713795362994</v>
      </c>
      <c r="FC7" s="42">
        <f t="shared" si="9"/>
        <v>2.9785027690751922</v>
      </c>
      <c r="FD7" s="42">
        <f t="shared" si="9"/>
        <v>2.9786569484737497</v>
      </c>
      <c r="FE7" s="42">
        <f t="shared" si="9"/>
        <v>2.9787031019567398</v>
      </c>
      <c r="FF7" s="42">
        <f t="shared" si="9"/>
        <v>2.9787175270005308</v>
      </c>
      <c r="FG7" s="42">
        <f t="shared" si="9"/>
        <v>2.9787222733281675</v>
      </c>
      <c r="FH7" s="42">
        <f t="shared" si="10"/>
        <v>2.9787239261740308</v>
      </c>
      <c r="FI7" s="42">
        <f t="shared" si="10"/>
        <v>2.9787245371408044</v>
      </c>
      <c r="FJ7" s="42">
        <f t="shared" si="10"/>
        <v>2.9787247771255325</v>
      </c>
      <c r="FK7" s="42">
        <f t="shared" si="10"/>
        <v>2.9787248772599617</v>
      </c>
      <c r="FL7" s="42">
        <f t="shared" si="10"/>
        <v>2.9787249215810316</v>
      </c>
      <c r="FM7" s="42">
        <f t="shared" si="10"/>
        <v>2.9787249423457434</v>
      </c>
      <c r="FN7" s="42">
        <f t="shared" si="10"/>
        <v>2.9787249526156021</v>
      </c>
      <c r="FO7" s="42">
        <f t="shared" si="10"/>
        <v>2.9787249579614188</v>
      </c>
      <c r="FP7" s="42">
        <f t="shared" si="10"/>
        <v>2.9787249608807329</v>
      </c>
      <c r="FQ7" s="42">
        <f t="shared" si="10"/>
        <v>2.9787249625477417</v>
      </c>
      <c r="FR7" s="42">
        <f t="shared" si="10"/>
        <v>2.9787249635398583</v>
      </c>
      <c r="FS7" s="42">
        <f t="shared" si="10"/>
        <v>2.9787249641532849</v>
      </c>
      <c r="FT7" s="42"/>
      <c r="FU7" s="42">
        <f t="shared" si="11"/>
        <v>0</v>
      </c>
      <c r="FV7" s="42">
        <f t="shared" si="11"/>
        <v>69.982594296644862</v>
      </c>
      <c r="FW7" s="42">
        <f t="shared" si="11"/>
        <v>476.18484318265877</v>
      </c>
      <c r="FX7" s="42">
        <f t="shared" si="11"/>
        <v>1371.1317821201221</v>
      </c>
      <c r="FY7" s="42">
        <f t="shared" si="11"/>
        <v>2781.3489394474263</v>
      </c>
      <c r="FZ7" s="42">
        <f t="shared" si="11"/>
        <v>5664.3018862423905</v>
      </c>
      <c r="GA7" s="42">
        <f t="shared" si="11"/>
        <v>10193.352776506388</v>
      </c>
      <c r="GB7" s="42">
        <f t="shared" si="11"/>
        <v>14981.474137231959</v>
      </c>
      <c r="GC7" s="42">
        <f t="shared" si="11"/>
        <v>19829.803446322563</v>
      </c>
      <c r="GD7" s="42">
        <f t="shared" si="11"/>
        <v>24709.275186151954</v>
      </c>
      <c r="GE7" s="42">
        <f t="shared" si="11"/>
        <v>29596.817962058907</v>
      </c>
      <c r="GF7" s="42">
        <f t="shared" si="11"/>
        <v>34444.649754731014</v>
      </c>
      <c r="GG7" s="42">
        <f t="shared" si="11"/>
        <v>39195.477595337827</v>
      </c>
      <c r="GH7" s="42">
        <f t="shared" si="11"/>
        <v>43796.823866180552</v>
      </c>
      <c r="GI7" s="42">
        <f t="shared" si="11"/>
        <v>48207.027829422848</v>
      </c>
      <c r="GJ7" s="42">
        <f t="shared" si="11"/>
        <v>52396.16396125278</v>
      </c>
      <c r="GK7" s="42">
        <f t="shared" si="11"/>
        <v>56344.891443339053</v>
      </c>
      <c r="GL7" s="42">
        <f t="shared" si="11"/>
        <v>60042.706870100526</v>
      </c>
      <c r="GM7" s="42">
        <f t="shared" si="11"/>
        <v>63486.176937910859</v>
      </c>
      <c r="GN7" s="42">
        <f t="shared" si="11"/>
        <v>66677.348208802519</v>
      </c>
      <c r="GO7" s="42">
        <f t="shared" si="11"/>
        <v>69622.386840320018</v>
      </c>
      <c r="GP7" s="42">
        <f t="shared" si="11"/>
        <v>72330.447966439941</v>
      </c>
      <c r="GQ7" s="42">
        <f t="shared" si="11"/>
        <v>74812.755034794318</v>
      </c>
      <c r="GR7" s="42">
        <f t="shared" si="11"/>
        <v>77081.863067102066</v>
      </c>
      <c r="GS7" s="42">
        <f t="shared" si="11"/>
        <v>79151.078883059759</v>
      </c>
      <c r="GT7" s="42">
        <f t="shared" si="11"/>
        <v>81034.012785210842</v>
      </c>
      <c r="GU7" s="42">
        <f t="shared" si="11"/>
        <v>82744.238694982501</v>
      </c>
      <c r="GV7" s="42">
        <f t="shared" si="11"/>
        <v>84295.042589946985</v>
      </c>
      <c r="GW7" s="42">
        <f t="shared" si="11"/>
        <v>85699.241967425492</v>
      </c>
      <c r="GX7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</row>
    <row r="8" spans="1:271" x14ac:dyDescent="0.25">
      <c r="A8" s="24">
        <v>4</v>
      </c>
      <c r="B8" s="22" t="str">
        <f t="shared" si="14"/>
        <v/>
      </c>
      <c r="C8" s="3"/>
      <c r="D8" s="42" t="s">
        <v>7</v>
      </c>
      <c r="E8" s="42">
        <v>110</v>
      </c>
      <c r="F8" s="42">
        <v>2.93E-2</v>
      </c>
      <c r="G8" s="42">
        <v>1.5</v>
      </c>
      <c r="H8" s="42"/>
      <c r="I8" s="42"/>
      <c r="J8" s="42">
        <v>0.8</v>
      </c>
      <c r="K8" s="42">
        <v>66</v>
      </c>
      <c r="L8" s="42">
        <f>IF('Graph-Settings'!$I$6='Graph-Settings'!$C$46, K8, 'Graph-Settings'!$I$6)</f>
        <v>66</v>
      </c>
      <c r="M8" s="42">
        <f t="shared" si="15"/>
        <v>1</v>
      </c>
      <c r="N8" s="42">
        <f t="shared" si="0"/>
        <v>0</v>
      </c>
      <c r="O8" s="42">
        <f t="shared" si="0"/>
        <v>2.0648604631968079</v>
      </c>
      <c r="P8" s="42">
        <f t="shared" si="0"/>
        <v>5.5336727257984384</v>
      </c>
      <c r="Q8" s="42">
        <f t="shared" si="0"/>
        <v>9.6387137129845364</v>
      </c>
      <c r="R8" s="42">
        <f t="shared" si="0"/>
        <v>14.079475378683352</v>
      </c>
      <c r="S8" s="42">
        <f t="shared" si="0"/>
        <v>18.681029199610485</v>
      </c>
      <c r="T8" s="42">
        <f t="shared" si="0"/>
        <v>23.329815208797775</v>
      </c>
      <c r="U8" s="42">
        <f t="shared" si="0"/>
        <v>27.948505448314467</v>
      </c>
      <c r="V8" s="42">
        <f t="shared" si="0"/>
        <v>32.483371011963357</v>
      </c>
      <c r="W8" s="42">
        <f t="shared" si="0"/>
        <v>36.896977613963706</v>
      </c>
      <c r="X8" s="42">
        <f t="shared" si="0"/>
        <v>41.163565992472023</v>
      </c>
      <c r="Y8" s="42">
        <f t="shared" si="0"/>
        <v>45.265945591217147</v>
      </c>
      <c r="Z8" s="42">
        <f t="shared" si="0"/>
        <v>49.193312583077279</v>
      </c>
      <c r="AA8" s="42">
        <f t="shared" si="0"/>
        <v>52.939667448748061</v>
      </c>
      <c r="AB8" s="42">
        <f t="shared" si="0"/>
        <v>56.502639785545128</v>
      </c>
      <c r="AC8" s="42">
        <f t="shared" si="0"/>
        <v>59.882599861078688</v>
      </c>
      <c r="AD8" s="42">
        <f t="shared" si="1"/>
        <v>63.081977918508507</v>
      </c>
      <c r="AE8" s="42">
        <f t="shared" si="1"/>
        <v>66.104737476128122</v>
      </c>
      <c r="AF8" s="42">
        <f t="shared" si="1"/>
        <v>68.955964891044502</v>
      </c>
      <c r="AG8" s="42">
        <f t="shared" si="1"/>
        <v>71.641548014643234</v>
      </c>
      <c r="AH8" s="42">
        <f t="shared" si="1"/>
        <v>74.167923943614994</v>
      </c>
      <c r="AI8" s="42">
        <f t="shared" si="1"/>
        <v>76.541880880867581</v>
      </c>
      <c r="AJ8" s="42">
        <f t="shared" si="1"/>
        <v>78.770402701550864</v>
      </c>
      <c r="AK8" s="42">
        <f t="shared" si="1"/>
        <v>80.860547430845671</v>
      </c>
      <c r="AL8" s="42">
        <f t="shared" si="1"/>
        <v>82.819352778384072</v>
      </c>
      <c r="AM8" s="42">
        <f t="shared" si="1"/>
        <v>84.653763334972453</v>
      </c>
      <c r="AN8" s="42">
        <f t="shared" si="1"/>
        <v>86.370575153128414</v>
      </c>
      <c r="AO8" s="42">
        <f t="shared" si="1"/>
        <v>87.976394295321867</v>
      </c>
      <c r="AP8" s="49">
        <f t="shared" si="1"/>
        <v>89.477606607162741</v>
      </c>
      <c r="AQ8" s="3"/>
      <c r="AR8" s="56">
        <f t="shared" si="16"/>
        <v>0</v>
      </c>
      <c r="AS8" s="42">
        <f t="shared" si="2"/>
        <v>2.0648604631968079</v>
      </c>
      <c r="AT8" s="42">
        <f t="shared" si="2"/>
        <v>5.5336727257984384</v>
      </c>
      <c r="AU8" s="42">
        <f t="shared" si="2"/>
        <v>9.6387137129845364</v>
      </c>
      <c r="AV8" s="42">
        <f t="shared" si="2"/>
        <v>14.079475378683352</v>
      </c>
      <c r="AW8" s="42">
        <f t="shared" si="2"/>
        <v>18.681029199610485</v>
      </c>
      <c r="AX8" s="42">
        <f t="shared" si="2"/>
        <v>23.329815208797775</v>
      </c>
      <c r="AY8" s="42">
        <f t="shared" si="2"/>
        <v>27.948505448314467</v>
      </c>
      <c r="AZ8" s="42">
        <f t="shared" si="2"/>
        <v>32.483371011963357</v>
      </c>
      <c r="BA8" s="42">
        <f t="shared" si="2"/>
        <v>36.896977613963706</v>
      </c>
      <c r="BB8" s="42">
        <f t="shared" si="2"/>
        <v>41.163565992472023</v>
      </c>
      <c r="BC8" s="42">
        <f t="shared" si="2"/>
        <v>45.265945591217147</v>
      </c>
      <c r="BD8" s="42">
        <f t="shared" si="2"/>
        <v>49.193312583077279</v>
      </c>
      <c r="BE8" s="42">
        <f t="shared" si="2"/>
        <v>52.939667448748061</v>
      </c>
      <c r="BF8" s="42">
        <f t="shared" si="2"/>
        <v>56.502639785545128</v>
      </c>
      <c r="BG8" s="42">
        <f t="shared" si="2"/>
        <v>59.882599861078688</v>
      </c>
      <c r="BH8" s="42">
        <f t="shared" si="2"/>
        <v>63.081977918508507</v>
      </c>
      <c r="BI8" s="42">
        <f t="shared" si="3"/>
        <v>66.104737476128122</v>
      </c>
      <c r="BJ8" s="42">
        <f t="shared" si="3"/>
        <v>68.955964891044502</v>
      </c>
      <c r="BK8" s="42">
        <f t="shared" si="3"/>
        <v>71.641548014643234</v>
      </c>
      <c r="BL8" s="42">
        <f t="shared" si="3"/>
        <v>74.167923943614994</v>
      </c>
      <c r="BM8" s="42">
        <f t="shared" si="3"/>
        <v>76.541880880867581</v>
      </c>
      <c r="BN8" s="42">
        <f t="shared" si="3"/>
        <v>78.770402701550864</v>
      </c>
      <c r="BO8" s="42">
        <f t="shared" si="3"/>
        <v>80.860547430845671</v>
      </c>
      <c r="BP8" s="42">
        <f t="shared" si="3"/>
        <v>82.819352778384072</v>
      </c>
      <c r="BQ8" s="42">
        <f t="shared" si="3"/>
        <v>84.653763334972453</v>
      </c>
      <c r="BR8" s="42">
        <f t="shared" si="3"/>
        <v>86.370575153128414</v>
      </c>
      <c r="BS8" s="42">
        <f t="shared" si="3"/>
        <v>87.976394295321867</v>
      </c>
      <c r="BT8" s="49">
        <f t="shared" si="3"/>
        <v>89.477606607162741</v>
      </c>
      <c r="BU8" s="3"/>
      <c r="BV8" s="3"/>
      <c r="BW8" s="56" t="s">
        <v>7</v>
      </c>
      <c r="BX8" s="42"/>
      <c r="BY8" s="42"/>
      <c r="BZ8" s="42"/>
      <c r="CA8" s="42">
        <f>5*(1-EXP(-0.0164*L8))^2.24</f>
        <v>1.9794422430540684</v>
      </c>
      <c r="CB8" s="42"/>
      <c r="CC8" s="42">
        <v>4</v>
      </c>
      <c r="CD8" s="42">
        <v>1.2</v>
      </c>
      <c r="CE8" s="42">
        <f t="shared" si="4"/>
        <v>1296.3699313036709</v>
      </c>
      <c r="CF8" s="42">
        <f t="shared" si="17"/>
        <v>2.1830559186603837</v>
      </c>
      <c r="CG8" s="42"/>
      <c r="CH8" s="3"/>
      <c r="CI8" s="56">
        <f t="shared" si="18"/>
        <v>0</v>
      </c>
      <c r="CJ8" s="42">
        <f t="shared" si="5"/>
        <v>0</v>
      </c>
      <c r="CK8" s="42">
        <f t="shared" si="5"/>
        <v>0.53728402851068213</v>
      </c>
      <c r="CL8" s="42">
        <f t="shared" si="5"/>
        <v>0.82000051562773457</v>
      </c>
      <c r="CM8" s="42">
        <f t="shared" si="5"/>
        <v>0.93518229423325705</v>
      </c>
      <c r="CN8" s="42">
        <f t="shared" si="5"/>
        <v>0.97750661143750395</v>
      </c>
      <c r="CO8" s="42">
        <f t="shared" si="5"/>
        <v>0.99227856179824037</v>
      </c>
      <c r="CP8" s="42">
        <f t="shared" si="5"/>
        <v>0.99733100529331753</v>
      </c>
      <c r="CQ8" s="42">
        <f t="shared" si="5"/>
        <v>0.99905947513495474</v>
      </c>
      <c r="CR8" s="42">
        <f t="shared" si="5"/>
        <v>0.99965919564690331</v>
      </c>
      <c r="CS8" s="42">
        <f t="shared" si="5"/>
        <v>0.99987226047354993</v>
      </c>
      <c r="CT8" s="42">
        <f t="shared" si="5"/>
        <v>0.99995027807745784</v>
      </c>
      <c r="CU8" s="42">
        <f t="shared" si="5"/>
        <v>0.99997985106315135</v>
      </c>
      <c r="CV8" s="42">
        <f t="shared" si="5"/>
        <v>0.99999148788956937</v>
      </c>
      <c r="CW8" s="42">
        <f t="shared" si="5"/>
        <v>0.99999624906077511</v>
      </c>
      <c r="CX8" s="42">
        <f t="shared" si="5"/>
        <v>0.99999827605468616</v>
      </c>
      <c r="CY8" s="42">
        <f t="shared" si="5"/>
        <v>0.99999917406690042</v>
      </c>
      <c r="CZ8" s="42">
        <f t="shared" si="6"/>
        <v>0.99999958789462606</v>
      </c>
      <c r="DA8" s="42">
        <f t="shared" si="6"/>
        <v>0.99999978610253315</v>
      </c>
      <c r="DB8" s="42">
        <f t="shared" si="6"/>
        <v>0.99999988466826184</v>
      </c>
      <c r="DC8" s="42">
        <f t="shared" si="6"/>
        <v>0.99999993549477739</v>
      </c>
      <c r="DD8" s="42">
        <f t="shared" si="6"/>
        <v>0.99999996263493807</v>
      </c>
      <c r="DE8" s="42">
        <f t="shared" si="6"/>
        <v>0.99999997761981263</v>
      </c>
      <c r="DF8" s="42">
        <f t="shared" si="6"/>
        <v>0.99999998616166297</v>
      </c>
      <c r="DG8" s="42">
        <f t="shared" si="6"/>
        <v>0.99999999118091998</v>
      </c>
      <c r="DH8" s="42">
        <f t="shared" si="6"/>
        <v>0.99999999421653418</v>
      </c>
      <c r="DI8" s="42">
        <f t="shared" si="6"/>
        <v>0.99999999610327517</v>
      </c>
      <c r="DJ8" s="42">
        <f t="shared" si="6"/>
        <v>0.99999999730661704</v>
      </c>
      <c r="DK8" s="42">
        <f t="shared" si="6"/>
        <v>0.9999999980930232</v>
      </c>
      <c r="DL8" s="42"/>
      <c r="DM8" s="42">
        <f t="shared" si="19"/>
        <v>0</v>
      </c>
      <c r="DN8" s="42">
        <f t="shared" si="7"/>
        <v>0</v>
      </c>
      <c r="DO8" s="42">
        <f t="shared" si="7"/>
        <v>0.64474083421281858</v>
      </c>
      <c r="DP8" s="42">
        <f t="shared" si="7"/>
        <v>0.98400061875328149</v>
      </c>
      <c r="DQ8" s="42">
        <f t="shared" si="7"/>
        <v>1.1222187530799084</v>
      </c>
      <c r="DR8" s="42">
        <f t="shared" si="7"/>
        <v>1.1730079337250048</v>
      </c>
      <c r="DS8" s="42">
        <f t="shared" si="7"/>
        <v>1.1907342741578884</v>
      </c>
      <c r="DT8" s="42">
        <f t="shared" si="7"/>
        <v>1.1967972063519809</v>
      </c>
      <c r="DU8" s="42">
        <f t="shared" si="7"/>
        <v>1.1988713701619456</v>
      </c>
      <c r="DV8" s="42">
        <f t="shared" si="7"/>
        <v>1.1995910347762839</v>
      </c>
      <c r="DW8" s="42">
        <f t="shared" si="7"/>
        <v>1.1998467125682599</v>
      </c>
      <c r="DX8" s="42">
        <f t="shared" si="7"/>
        <v>1.1999403336929493</v>
      </c>
      <c r="DY8" s="42">
        <f t="shared" si="7"/>
        <v>1.1999758212757816</v>
      </c>
      <c r="DZ8" s="42">
        <f t="shared" si="7"/>
        <v>1.1999897854674832</v>
      </c>
      <c r="EA8" s="42">
        <f t="shared" si="7"/>
        <v>1.19999549887293</v>
      </c>
      <c r="EB8" s="42">
        <f t="shared" si="7"/>
        <v>1.1999979312656233</v>
      </c>
      <c r="EC8" s="42">
        <f t="shared" si="7"/>
        <v>1.1999990088802805</v>
      </c>
      <c r="ED8" s="42">
        <f t="shared" si="8"/>
        <v>1.1999995054735513</v>
      </c>
      <c r="EE8" s="42">
        <f t="shared" si="8"/>
        <v>1.1999997433230398</v>
      </c>
      <c r="EF8" s="42">
        <f t="shared" si="8"/>
        <v>1.1999998616019141</v>
      </c>
      <c r="EG8" s="42">
        <f t="shared" si="8"/>
        <v>1.1999999225937328</v>
      </c>
      <c r="EH8" s="42">
        <f t="shared" si="8"/>
        <v>1.1999999551619256</v>
      </c>
      <c r="EI8" s="42">
        <f t="shared" si="8"/>
        <v>1.1999999731437752</v>
      </c>
      <c r="EJ8" s="42">
        <f t="shared" si="8"/>
        <v>1.1999999833939956</v>
      </c>
      <c r="EK8" s="42">
        <f t="shared" si="8"/>
        <v>1.1999999894171038</v>
      </c>
      <c r="EL8" s="42">
        <f t="shared" si="8"/>
        <v>1.1999999930598411</v>
      </c>
      <c r="EM8" s="42">
        <f t="shared" si="8"/>
        <v>1.1999999953239302</v>
      </c>
      <c r="EN8" s="42">
        <f t="shared" si="8"/>
        <v>1.1999999967679404</v>
      </c>
      <c r="EO8" s="42">
        <f t="shared" si="8"/>
        <v>1.1999999977116278</v>
      </c>
      <c r="EP8" s="42"/>
      <c r="EQ8" s="42">
        <f t="shared" si="20"/>
        <v>1.9794422430540684</v>
      </c>
      <c r="ER8" s="42">
        <f t="shared" si="9"/>
        <v>1.9794422430540684</v>
      </c>
      <c r="ES8" s="42">
        <f t="shared" si="9"/>
        <v>2.624183077266887</v>
      </c>
      <c r="ET8" s="42">
        <f t="shared" si="9"/>
        <v>2.9634428618073496</v>
      </c>
      <c r="EU8" s="42">
        <f t="shared" si="9"/>
        <v>3.1016609961339769</v>
      </c>
      <c r="EV8" s="42">
        <f t="shared" si="9"/>
        <v>3.1524501767790731</v>
      </c>
      <c r="EW8" s="42">
        <f t="shared" si="9"/>
        <v>3.1701765172119565</v>
      </c>
      <c r="EX8" s="42">
        <f t="shared" si="9"/>
        <v>3.1762394494060491</v>
      </c>
      <c r="EY8" s="42">
        <f t="shared" si="9"/>
        <v>3.1783136132160141</v>
      </c>
      <c r="EZ8" s="42">
        <f t="shared" si="9"/>
        <v>3.1790332778303521</v>
      </c>
      <c r="FA8" s="42">
        <f t="shared" si="9"/>
        <v>3.1792889556223285</v>
      </c>
      <c r="FB8" s="42">
        <f t="shared" si="9"/>
        <v>3.1793825767470176</v>
      </c>
      <c r="FC8" s="42">
        <f t="shared" si="9"/>
        <v>3.17941806432985</v>
      </c>
      <c r="FD8" s="42">
        <f t="shared" si="9"/>
        <v>3.1794320285215516</v>
      </c>
      <c r="FE8" s="42">
        <f t="shared" si="9"/>
        <v>3.1794377419269981</v>
      </c>
      <c r="FF8" s="42">
        <f t="shared" si="9"/>
        <v>3.1794401743196916</v>
      </c>
      <c r="FG8" s="42">
        <f t="shared" si="9"/>
        <v>3.1794412519343487</v>
      </c>
      <c r="FH8" s="42">
        <f t="shared" si="10"/>
        <v>3.1794417485276196</v>
      </c>
      <c r="FI8" s="42">
        <f t="shared" si="10"/>
        <v>3.1794419863771082</v>
      </c>
      <c r="FJ8" s="42">
        <f t="shared" si="10"/>
        <v>3.1794421046559824</v>
      </c>
      <c r="FK8" s="42">
        <f t="shared" si="10"/>
        <v>3.1794421656478011</v>
      </c>
      <c r="FL8" s="42">
        <f t="shared" si="10"/>
        <v>3.1794421982159937</v>
      </c>
      <c r="FM8" s="42">
        <f t="shared" si="10"/>
        <v>3.1794422161978435</v>
      </c>
      <c r="FN8" s="42">
        <f t="shared" si="10"/>
        <v>3.1794422264480637</v>
      </c>
      <c r="FO8" s="42">
        <f t="shared" si="10"/>
        <v>3.179442232471172</v>
      </c>
      <c r="FP8" s="42">
        <f t="shared" si="10"/>
        <v>3.1794422361139096</v>
      </c>
      <c r="FQ8" s="42">
        <f t="shared" si="10"/>
        <v>3.1794422383779986</v>
      </c>
      <c r="FR8" s="42">
        <f t="shared" si="10"/>
        <v>3.1794422398220088</v>
      </c>
      <c r="FS8" s="42">
        <f t="shared" si="10"/>
        <v>3.1794422407656961</v>
      </c>
      <c r="FT8" s="42"/>
      <c r="FU8" s="42">
        <f t="shared" si="11"/>
        <v>0</v>
      </c>
      <c r="FV8" s="42">
        <f t="shared" si="11"/>
        <v>1226.1816080591857</v>
      </c>
      <c r="FW8" s="42">
        <f t="shared" si="11"/>
        <v>4356.4110966520766</v>
      </c>
      <c r="FX8" s="42">
        <f t="shared" si="11"/>
        <v>8569.1332049245921</v>
      </c>
      <c r="FY8" s="42">
        <f t="shared" si="11"/>
        <v>13100.927888427243</v>
      </c>
      <c r="FZ8" s="42">
        <f t="shared" si="11"/>
        <v>17667.304140818131</v>
      </c>
      <c r="GA8" s="42">
        <f t="shared" si="11"/>
        <v>22187.88969774752</v>
      </c>
      <c r="GB8" s="42">
        <f t="shared" si="11"/>
        <v>26631.343667062891</v>
      </c>
      <c r="GC8" s="42">
        <f t="shared" si="11"/>
        <v>30972.702087140875</v>
      </c>
      <c r="GD8" s="42">
        <f t="shared" si="11"/>
        <v>35189.015905845648</v>
      </c>
      <c r="GE8" s="42">
        <f t="shared" si="11"/>
        <v>39261.261220169152</v>
      </c>
      <c r="GF8" s="42">
        <f t="shared" si="11"/>
        <v>43175.327619808282</v>
      </c>
      <c r="GG8" s="42">
        <f t="shared" si="11"/>
        <v>46921.832001258248</v>
      </c>
      <c r="GH8" s="42">
        <f t="shared" si="11"/>
        <v>50495.422279748818</v>
      </c>
      <c r="GI8" s="42">
        <f t="shared" si="11"/>
        <v>53893.987635800448</v>
      </c>
      <c r="GJ8" s="42">
        <f t="shared" si="11"/>
        <v>57117.943122307312</v>
      </c>
      <c r="GK8" s="42">
        <f t="shared" si="11"/>
        <v>60169.632854315292</v>
      </c>
      <c r="GL8" s="42">
        <f t="shared" si="11"/>
        <v>63052.848632118017</v>
      </c>
      <c r="GM8" s="42">
        <f t="shared" si="11"/>
        <v>65772.446995719802</v>
      </c>
      <c r="GN8" s="42">
        <f t="shared" si="11"/>
        <v>68334.046260146963</v>
      </c>
      <c r="GO8" s="42">
        <f t="shared" si="11"/>
        <v>70743.787417466607</v>
      </c>
      <c r="GP8" s="42">
        <f t="shared" si="11"/>
        <v>73008.145801035702</v>
      </c>
      <c r="GQ8" s="42">
        <f t="shared" si="11"/>
        <v>75133.783120864638</v>
      </c>
      <c r="GR8" s="42">
        <f t="shared" si="11"/>
        <v>77127.431686601165</v>
      </c>
      <c r="GS8" s="42">
        <f t="shared" si="11"/>
        <v>78995.804366856901</v>
      </c>
      <c r="GT8" s="42">
        <f t="shared" si="11"/>
        <v>80745.52517796075</v>
      </c>
      <c r="GU8" s="42">
        <f t="shared" si="11"/>
        <v>82383.076438457327</v>
      </c>
      <c r="GV8" s="42">
        <f t="shared" si="11"/>
        <v>83914.759238934712</v>
      </c>
      <c r="GW8" s="42">
        <f t="shared" si="11"/>
        <v>85346.664614828682</v>
      </c>
      <c r="GX8"/>
      <c r="GZ8" s="2" t="s">
        <v>124</v>
      </c>
      <c r="IF8" s="2" t="s">
        <v>129</v>
      </c>
    </row>
    <row r="9" spans="1:271" x14ac:dyDescent="0.25">
      <c r="A9" s="24">
        <v>5</v>
      </c>
      <c r="B9" s="22" t="str">
        <f t="shared" si="14"/>
        <v/>
      </c>
      <c r="C9" s="3"/>
      <c r="D9" s="42" t="s">
        <v>8</v>
      </c>
      <c r="E9" s="42">
        <v>30</v>
      </c>
      <c r="F9" s="42">
        <v>6.9699999999999998E-2</v>
      </c>
      <c r="G9" s="42">
        <v>4</v>
      </c>
      <c r="H9" s="42"/>
      <c r="I9" s="42"/>
      <c r="J9" s="42">
        <v>0.8</v>
      </c>
      <c r="K9" s="42">
        <v>56</v>
      </c>
      <c r="L9" s="42">
        <f>IF('Graph-Settings'!$I$6='Graph-Settings'!$C$46, K9, 'Graph-Settings'!$I$6)</f>
        <v>56</v>
      </c>
      <c r="M9" s="42">
        <f t="shared" si="15"/>
        <v>1</v>
      </c>
      <c r="N9" s="42">
        <f t="shared" si="0"/>
        <v>0</v>
      </c>
      <c r="O9" s="42">
        <f t="shared" si="0"/>
        <v>1.9618146384790685E-2</v>
      </c>
      <c r="P9" s="42">
        <f t="shared" si="0"/>
        <v>0.22491129040110366</v>
      </c>
      <c r="Q9" s="42">
        <f t="shared" si="0"/>
        <v>0.82409533726553241</v>
      </c>
      <c r="R9" s="42">
        <f t="shared" si="0"/>
        <v>1.9040073337663097</v>
      </c>
      <c r="S9" s="42">
        <f t="shared" si="0"/>
        <v>3.4319002198209563</v>
      </c>
      <c r="T9" s="42">
        <f t="shared" si="0"/>
        <v>5.3054016606116399</v>
      </c>
      <c r="U9" s="42">
        <f t="shared" si="0"/>
        <v>7.3982417813827723</v>
      </c>
      <c r="V9" s="42">
        <f t="shared" si="0"/>
        <v>9.589710709387143</v>
      </c>
      <c r="W9" s="42">
        <f t="shared" si="0"/>
        <v>11.779405512893272</v>
      </c>
      <c r="X9" s="42">
        <f t="shared" si="0"/>
        <v>13.891977282087206</v>
      </c>
      <c r="Y9" s="42">
        <f t="shared" si="0"/>
        <v>15.876174847985784</v>
      </c>
      <c r="Z9" s="42">
        <f t="shared" si="0"/>
        <v>17.701214194839189</v>
      </c>
      <c r="AA9" s="42">
        <f t="shared" si="0"/>
        <v>19.35232299410103</v>
      </c>
      <c r="AB9" s="42">
        <f t="shared" si="0"/>
        <v>20.826453698318449</v>
      </c>
      <c r="AC9" s="42">
        <f t="shared" si="0"/>
        <v>22.128612825954402</v>
      </c>
      <c r="AD9" s="42">
        <f t="shared" si="1"/>
        <v>23.268939162039821</v>
      </c>
      <c r="AE9" s="42">
        <f t="shared" si="1"/>
        <v>24.260500623193828</v>
      </c>
      <c r="AF9" s="42">
        <f t="shared" si="1"/>
        <v>25.117708243694771</v>
      </c>
      <c r="AG9" s="42">
        <f t="shared" si="1"/>
        <v>25.8552254846491</v>
      </c>
      <c r="AH9" s="42">
        <f t="shared" si="1"/>
        <v>26.487256532791381</v>
      </c>
      <c r="AI9" s="42">
        <f t="shared" si="1"/>
        <v>27.027113689817405</v>
      </c>
      <c r="AJ9" s="42">
        <f t="shared" si="1"/>
        <v>27.486983352942232</v>
      </c>
      <c r="AK9" s="42">
        <f t="shared" si="1"/>
        <v>27.877828503346013</v>
      </c>
      <c r="AL9" s="42">
        <f t="shared" si="1"/>
        <v>28.20938140633632</v>
      </c>
      <c r="AM9" s="42">
        <f t="shared" si="1"/>
        <v>28.490192966728763</v>
      </c>
      <c r="AN9" s="42">
        <f t="shared" si="1"/>
        <v>28.727715050574531</v>
      </c>
      <c r="AO9" s="42">
        <f t="shared" si="1"/>
        <v>28.928399497052549</v>
      </c>
      <c r="AP9" s="49">
        <f t="shared" si="1"/>
        <v>29.097802976266394</v>
      </c>
      <c r="AQ9" s="3"/>
      <c r="AR9" s="56">
        <f t="shared" si="16"/>
        <v>0</v>
      </c>
      <c r="AS9" s="42">
        <f t="shared" si="2"/>
        <v>1.9618146384790685E-2</v>
      </c>
      <c r="AT9" s="42">
        <f t="shared" si="2"/>
        <v>0.22491129040110366</v>
      </c>
      <c r="AU9" s="42">
        <f t="shared" si="2"/>
        <v>0.82409533726553241</v>
      </c>
      <c r="AV9" s="42">
        <f t="shared" si="2"/>
        <v>1.9040073337663097</v>
      </c>
      <c r="AW9" s="42">
        <f t="shared" si="2"/>
        <v>3.4319002198209563</v>
      </c>
      <c r="AX9" s="42">
        <f t="shared" si="2"/>
        <v>5.3054016606116399</v>
      </c>
      <c r="AY9" s="42">
        <f t="shared" si="2"/>
        <v>7.3982417813827723</v>
      </c>
      <c r="AZ9" s="42">
        <f t="shared" si="2"/>
        <v>9.589710709387143</v>
      </c>
      <c r="BA9" s="42">
        <f t="shared" si="2"/>
        <v>11.779405512893272</v>
      </c>
      <c r="BB9" s="42">
        <f t="shared" si="2"/>
        <v>13.891977282087206</v>
      </c>
      <c r="BC9" s="42">
        <f t="shared" si="2"/>
        <v>15.876174847985784</v>
      </c>
      <c r="BD9" s="42">
        <f t="shared" si="2"/>
        <v>17.701214194839189</v>
      </c>
      <c r="BE9" s="42">
        <f t="shared" si="2"/>
        <v>19.35232299410103</v>
      </c>
      <c r="BF9" s="42">
        <f t="shared" si="2"/>
        <v>20.826453698318449</v>
      </c>
      <c r="BG9" s="42">
        <f t="shared" si="2"/>
        <v>22.128612825954402</v>
      </c>
      <c r="BH9" s="42">
        <f t="shared" si="2"/>
        <v>23.268939162039821</v>
      </c>
      <c r="BI9" s="42">
        <f t="shared" si="3"/>
        <v>24.260500623193828</v>
      </c>
      <c r="BJ9" s="42">
        <f t="shared" si="3"/>
        <v>25.117708243694771</v>
      </c>
      <c r="BK9" s="42">
        <f t="shared" si="3"/>
        <v>25.8552254846491</v>
      </c>
      <c r="BL9" s="42">
        <f t="shared" si="3"/>
        <v>26.487256532791381</v>
      </c>
      <c r="BM9" s="42">
        <f t="shared" si="3"/>
        <v>27.027113689817405</v>
      </c>
      <c r="BN9" s="42">
        <f t="shared" si="3"/>
        <v>27.486983352942232</v>
      </c>
      <c r="BO9" s="42">
        <f t="shared" si="3"/>
        <v>27.877828503346013</v>
      </c>
      <c r="BP9" s="42">
        <f t="shared" si="3"/>
        <v>28.20938140633632</v>
      </c>
      <c r="BQ9" s="42">
        <f t="shared" si="3"/>
        <v>28.490192966728763</v>
      </c>
      <c r="BR9" s="42">
        <f t="shared" si="3"/>
        <v>28.727715050574531</v>
      </c>
      <c r="BS9" s="42">
        <f t="shared" si="3"/>
        <v>28.928399497052549</v>
      </c>
      <c r="BT9" s="49">
        <f t="shared" si="3"/>
        <v>29.097802976266394</v>
      </c>
      <c r="BU9" s="3"/>
      <c r="BV9" s="3"/>
      <c r="BW9" s="56" t="s">
        <v>8</v>
      </c>
      <c r="BX9" s="42"/>
      <c r="BY9" s="42"/>
      <c r="BZ9" s="42"/>
      <c r="CA9" s="42">
        <f>5*(1-EXP(-0.0149*L9))^2.48</f>
        <v>1.2181423713095909</v>
      </c>
      <c r="CB9" s="42"/>
      <c r="CC9" s="42">
        <v>18</v>
      </c>
      <c r="CD9" s="42">
        <v>1.2</v>
      </c>
      <c r="CE9" s="42">
        <f t="shared" si="4"/>
        <v>12375.071586240714</v>
      </c>
      <c r="CF9" s="42">
        <f t="shared" si="17"/>
        <v>33.863232732357382</v>
      </c>
      <c r="CG9" s="42"/>
      <c r="CH9" s="3"/>
      <c r="CI9" s="56">
        <f t="shared" si="18"/>
        <v>0</v>
      </c>
      <c r="CJ9" s="42">
        <f t="shared" si="5"/>
        <v>0</v>
      </c>
      <c r="CK9" s="42">
        <f t="shared" si="5"/>
        <v>0</v>
      </c>
      <c r="CL9" s="42">
        <f t="shared" si="5"/>
        <v>0</v>
      </c>
      <c r="CM9" s="42">
        <f t="shared" si="5"/>
        <v>0</v>
      </c>
      <c r="CN9" s="42">
        <f t="shared" si="5"/>
        <v>0</v>
      </c>
      <c r="CO9" s="42">
        <f t="shared" si="5"/>
        <v>0</v>
      </c>
      <c r="CP9" s="42">
        <f t="shared" si="5"/>
        <v>0</v>
      </c>
      <c r="CQ9" s="42">
        <f t="shared" si="5"/>
        <v>0</v>
      </c>
      <c r="CR9" s="42">
        <f t="shared" si="5"/>
        <v>0</v>
      </c>
      <c r="CS9" s="42">
        <f t="shared" si="5"/>
        <v>0</v>
      </c>
      <c r="CT9" s="42">
        <f t="shared" si="5"/>
        <v>0</v>
      </c>
      <c r="CU9" s="42">
        <f t="shared" si="5"/>
        <v>0</v>
      </c>
      <c r="CV9" s="42">
        <f t="shared" si="5"/>
        <v>0</v>
      </c>
      <c r="CW9" s="42">
        <f t="shared" si="5"/>
        <v>0</v>
      </c>
      <c r="CX9" s="42">
        <f t="shared" si="5"/>
        <v>0</v>
      </c>
      <c r="CY9" s="42">
        <f t="shared" si="5"/>
        <v>0</v>
      </c>
      <c r="CZ9" s="42">
        <f t="shared" si="6"/>
        <v>0</v>
      </c>
      <c r="DA9" s="42">
        <f t="shared" si="6"/>
        <v>0</v>
      </c>
      <c r="DB9" s="42">
        <f t="shared" si="6"/>
        <v>0</v>
      </c>
      <c r="DC9" s="42">
        <f t="shared" si="6"/>
        <v>0</v>
      </c>
      <c r="DD9" s="42">
        <f t="shared" si="6"/>
        <v>0</v>
      </c>
      <c r="DE9" s="42">
        <f t="shared" si="6"/>
        <v>0</v>
      </c>
      <c r="DF9" s="42">
        <f t="shared" si="6"/>
        <v>0</v>
      </c>
      <c r="DG9" s="42">
        <f t="shared" si="6"/>
        <v>0</v>
      </c>
      <c r="DH9" s="42">
        <f t="shared" si="6"/>
        <v>0</v>
      </c>
      <c r="DI9" s="42">
        <f t="shared" si="6"/>
        <v>0</v>
      </c>
      <c r="DJ9" s="42">
        <f t="shared" si="6"/>
        <v>0</v>
      </c>
      <c r="DK9" s="42">
        <f t="shared" si="6"/>
        <v>0</v>
      </c>
      <c r="DL9" s="42"/>
      <c r="DM9" s="42">
        <f t="shared" si="19"/>
        <v>0</v>
      </c>
      <c r="DN9" s="42">
        <f t="shared" si="19"/>
        <v>0</v>
      </c>
      <c r="DO9" s="42">
        <f t="shared" si="7"/>
        <v>0</v>
      </c>
      <c r="DP9" s="42">
        <f t="shared" si="7"/>
        <v>0</v>
      </c>
      <c r="DQ9" s="42">
        <f t="shared" si="7"/>
        <v>0</v>
      </c>
      <c r="DR9" s="42">
        <f t="shared" si="7"/>
        <v>0</v>
      </c>
      <c r="DS9" s="42">
        <f t="shared" si="7"/>
        <v>0</v>
      </c>
      <c r="DT9" s="42">
        <f t="shared" si="7"/>
        <v>0</v>
      </c>
      <c r="DU9" s="42">
        <f t="shared" si="7"/>
        <v>0</v>
      </c>
      <c r="DV9" s="42">
        <f t="shared" si="7"/>
        <v>0</v>
      </c>
      <c r="DW9" s="42">
        <f t="shared" si="7"/>
        <v>0</v>
      </c>
      <c r="DX9" s="42">
        <f t="shared" si="7"/>
        <v>0</v>
      </c>
      <c r="DY9" s="42">
        <f t="shared" si="7"/>
        <v>0</v>
      </c>
      <c r="DZ9" s="42">
        <f t="shared" si="7"/>
        <v>0</v>
      </c>
      <c r="EA9" s="42">
        <f t="shared" si="7"/>
        <v>0</v>
      </c>
      <c r="EB9" s="42">
        <f t="shared" si="7"/>
        <v>0</v>
      </c>
      <c r="EC9" s="42">
        <f t="shared" si="7"/>
        <v>0</v>
      </c>
      <c r="ED9" s="42">
        <f t="shared" si="8"/>
        <v>0</v>
      </c>
      <c r="EE9" s="42">
        <f t="shared" si="8"/>
        <v>0</v>
      </c>
      <c r="EF9" s="42">
        <f t="shared" si="8"/>
        <v>0</v>
      </c>
      <c r="EG9" s="42">
        <f t="shared" si="8"/>
        <v>0</v>
      </c>
      <c r="EH9" s="42">
        <f t="shared" si="8"/>
        <v>0</v>
      </c>
      <c r="EI9" s="42">
        <f t="shared" si="8"/>
        <v>0</v>
      </c>
      <c r="EJ9" s="42">
        <f t="shared" si="8"/>
        <v>0</v>
      </c>
      <c r="EK9" s="42">
        <f t="shared" si="8"/>
        <v>0</v>
      </c>
      <c r="EL9" s="42">
        <f t="shared" si="8"/>
        <v>0</v>
      </c>
      <c r="EM9" s="42">
        <f t="shared" si="8"/>
        <v>0</v>
      </c>
      <c r="EN9" s="42">
        <f t="shared" si="8"/>
        <v>0</v>
      </c>
      <c r="EO9" s="42">
        <f t="shared" si="8"/>
        <v>0</v>
      </c>
      <c r="EP9" s="42"/>
      <c r="EQ9" s="42">
        <f t="shared" si="20"/>
        <v>1.2181423713095909</v>
      </c>
      <c r="ER9" s="42">
        <f t="shared" si="9"/>
        <v>1.2181423713095909</v>
      </c>
      <c r="ES9" s="42">
        <f t="shared" si="9"/>
        <v>1.2181423713095909</v>
      </c>
      <c r="ET9" s="42">
        <f t="shared" si="9"/>
        <v>1.2181423713095909</v>
      </c>
      <c r="EU9" s="42">
        <f t="shared" si="9"/>
        <v>1.2181423713095909</v>
      </c>
      <c r="EV9" s="42">
        <f t="shared" si="9"/>
        <v>1.2181423713095909</v>
      </c>
      <c r="EW9" s="42">
        <f t="shared" si="9"/>
        <v>1.2181423713095909</v>
      </c>
      <c r="EX9" s="42">
        <f t="shared" si="9"/>
        <v>1.2181423713095909</v>
      </c>
      <c r="EY9" s="42">
        <f t="shared" si="9"/>
        <v>1.2181423713095909</v>
      </c>
      <c r="EZ9" s="42">
        <f t="shared" si="9"/>
        <v>1.2181423713095909</v>
      </c>
      <c r="FA9" s="42">
        <f t="shared" si="9"/>
        <v>1.2181423713095909</v>
      </c>
      <c r="FB9" s="42">
        <f t="shared" si="9"/>
        <v>1.2181423713095909</v>
      </c>
      <c r="FC9" s="42">
        <f t="shared" si="9"/>
        <v>1.2181423713095909</v>
      </c>
      <c r="FD9" s="42">
        <f t="shared" si="9"/>
        <v>1.2181423713095909</v>
      </c>
      <c r="FE9" s="42">
        <f t="shared" si="9"/>
        <v>1.2181423713095909</v>
      </c>
      <c r="FF9" s="42">
        <f t="shared" si="9"/>
        <v>1.2181423713095909</v>
      </c>
      <c r="FG9" s="42">
        <f t="shared" si="9"/>
        <v>1.2181423713095909</v>
      </c>
      <c r="FH9" s="42">
        <f t="shared" si="10"/>
        <v>1.2181423713095909</v>
      </c>
      <c r="FI9" s="42">
        <f t="shared" si="10"/>
        <v>1.2181423713095909</v>
      </c>
      <c r="FJ9" s="42">
        <f t="shared" si="10"/>
        <v>1.2181423713095909</v>
      </c>
      <c r="FK9" s="42">
        <f t="shared" si="10"/>
        <v>1.2181423713095909</v>
      </c>
      <c r="FL9" s="42">
        <f t="shared" si="10"/>
        <v>1.2181423713095909</v>
      </c>
      <c r="FM9" s="42">
        <f t="shared" si="10"/>
        <v>1.2181423713095909</v>
      </c>
      <c r="FN9" s="42">
        <f t="shared" si="10"/>
        <v>1.2181423713095909</v>
      </c>
      <c r="FO9" s="42">
        <f t="shared" si="10"/>
        <v>1.2181423713095909</v>
      </c>
      <c r="FP9" s="42">
        <f t="shared" si="10"/>
        <v>1.2181423713095909</v>
      </c>
      <c r="FQ9" s="42">
        <f t="shared" si="10"/>
        <v>1.2181423713095909</v>
      </c>
      <c r="FR9" s="42">
        <f t="shared" si="10"/>
        <v>1.2181423713095909</v>
      </c>
      <c r="FS9" s="42">
        <f t="shared" si="10"/>
        <v>1.2181423713095909</v>
      </c>
      <c r="FT9" s="42"/>
      <c r="FU9" s="42">
        <f t="shared" si="11"/>
        <v>0</v>
      </c>
      <c r="FV9" s="42">
        <f t="shared" si="11"/>
        <v>7.1693086073602812</v>
      </c>
      <c r="FW9" s="42">
        <f t="shared" si="11"/>
        <v>82.192191787050135</v>
      </c>
      <c r="FX9" s="42">
        <f t="shared" si="11"/>
        <v>301.15963449654384</v>
      </c>
      <c r="FY9" s="42">
        <f t="shared" si="11"/>
        <v>695.80560256348338</v>
      </c>
      <c r="FZ9" s="42">
        <f t="shared" si="11"/>
        <v>1254.162921561182</v>
      </c>
      <c r="GA9" s="42">
        <f t="shared" si="11"/>
        <v>1938.8203678821915</v>
      </c>
      <c r="GB9" s="42">
        <f t="shared" si="11"/>
        <v>2703.633536128591</v>
      </c>
      <c r="GC9" s="42">
        <f t="shared" si="11"/>
        <v>3504.4898831117503</v>
      </c>
      <c r="GD9" s="42">
        <f t="shared" si="11"/>
        <v>4304.697889227924</v>
      </c>
      <c r="GE9" s="42">
        <f t="shared" si="11"/>
        <v>5076.7218445742028</v>
      </c>
      <c r="GF9" s="42">
        <f t="shared" si="11"/>
        <v>5801.832382995326</v>
      </c>
      <c r="GG9" s="42">
        <f t="shared" si="11"/>
        <v>6468.7797103081202</v>
      </c>
      <c r="GH9" s="42">
        <f t="shared" si="11"/>
        <v>7072.1653867150062</v>
      </c>
      <c r="GI9" s="42">
        <f t="shared" si="11"/>
        <v>7610.8757082117108</v>
      </c>
      <c r="GJ9" s="42">
        <f t="shared" si="11"/>
        <v>8086.7402704799779</v>
      </c>
      <c r="GK9" s="42">
        <f t="shared" si="11"/>
        <v>8503.464218611738</v>
      </c>
      <c r="GL9" s="42">
        <f t="shared" si="11"/>
        <v>8865.823127488542</v>
      </c>
      <c r="GM9" s="42">
        <f t="shared" si="11"/>
        <v>9179.0834045510437</v>
      </c>
      <c r="GN9" s="42">
        <f t="shared" si="11"/>
        <v>9448.6037047843874</v>
      </c>
      <c r="GO9" s="42">
        <f t="shared" si="11"/>
        <v>9679.5748447019851</v>
      </c>
      <c r="GP9" s="42">
        <f t="shared" si="11"/>
        <v>9876.8617079304258</v>
      </c>
      <c r="GQ9" s="42">
        <f t="shared" si="11"/>
        <v>10044.917724510091</v>
      </c>
      <c r="GR9" s="42">
        <f t="shared" si="11"/>
        <v>10187.749236008405</v>
      </c>
      <c r="GS9" s="42">
        <f t="shared" si="11"/>
        <v>10308.912827847364</v>
      </c>
      <c r="GT9" s="42">
        <f t="shared" si="11"/>
        <v>10411.533365867643</v>
      </c>
      <c r="GU9" s="42">
        <f t="shared" si="11"/>
        <v>10498.334080203926</v>
      </c>
      <c r="GV9" s="42">
        <f t="shared" si="11"/>
        <v>10571.672748459232</v>
      </c>
      <c r="GW9" s="42">
        <f t="shared" si="11"/>
        <v>10633.580015222526</v>
      </c>
      <c r="GX9"/>
      <c r="GY9" t="s">
        <v>15</v>
      </c>
      <c r="GZ9" s="70">
        <f>GZ5</f>
        <v>6</v>
      </c>
      <c r="HA9" s="18">
        <f>INDEX($AR$32:$BT$49, $GZ9, AR$28)</f>
        <v>1.046761060785157</v>
      </c>
      <c r="HB9" s="18">
        <f t="shared" ref="HB9:IC9" si="21">INDEX($AR$32:$BT$49, $GZ9, AS$28)</f>
        <v>1.418409656097243</v>
      </c>
      <c r="HC9" s="18">
        <f t="shared" si="21"/>
        <v>1.9045967321643333</v>
      </c>
      <c r="HD9" s="18">
        <f t="shared" si="21"/>
        <v>2.531772975694961</v>
      </c>
      <c r="HE9" s="18">
        <f t="shared" si="21"/>
        <v>3.3282162693163948</v>
      </c>
      <c r="HF9" s="18">
        <f t="shared" si="21"/>
        <v>4.3219873572319987</v>
      </c>
      <c r="HG9" s="18">
        <f t="shared" si="21"/>
        <v>5.5378658015148181</v>
      </c>
      <c r="HH9" s="18">
        <f t="shared" si="21"/>
        <v>12.55116663561107</v>
      </c>
      <c r="HI9" s="18">
        <f t="shared" si="21"/>
        <v>19.313646010599818</v>
      </c>
      <c r="HJ9" s="18">
        <f t="shared" si="21"/>
        <v>25.357708088628705</v>
      </c>
      <c r="HK9" s="18">
        <f t="shared" si="21"/>
        <v>30.56347557184003</v>
      </c>
      <c r="HL9" s="18">
        <f t="shared" si="21"/>
        <v>34.994342115029809</v>
      </c>
      <c r="HM9" s="18">
        <f t="shared" si="21"/>
        <v>38.804230343146727</v>
      </c>
      <c r="HN9" s="18">
        <f t="shared" si="21"/>
        <v>42.150087037999626</v>
      </c>
      <c r="HO9" s="18">
        <f t="shared" si="21"/>
        <v>45.144064732891678</v>
      </c>
      <c r="HP9" s="18">
        <f t="shared" si="21"/>
        <v>47.844698214360562</v>
      </c>
      <c r="HQ9" s="18">
        <f t="shared" si="21"/>
        <v>50.269443083352556</v>
      </c>
      <c r="HR9" s="18">
        <f t="shared" si="21"/>
        <v>52.073884783593513</v>
      </c>
      <c r="HS9" s="18">
        <f t="shared" si="21"/>
        <v>53.287704088227265</v>
      </c>
      <c r="HT9" s="18">
        <f t="shared" si="21"/>
        <v>54.134064920420855</v>
      </c>
      <c r="HU9" s="18">
        <f t="shared" si="21"/>
        <v>54.742083652998602</v>
      </c>
      <c r="HV9" s="18">
        <f t="shared" si="21"/>
        <v>55.189404803674343</v>
      </c>
      <c r="HW9" s="18">
        <f t="shared" si="21"/>
        <v>55.524874630685318</v>
      </c>
      <c r="HX9" s="18">
        <f t="shared" si="21"/>
        <v>55.780398413665097</v>
      </c>
      <c r="HY9" s="18">
        <f t="shared" si="21"/>
        <v>55.977496046714265</v>
      </c>
      <c r="HZ9" s="18">
        <f t="shared" si="21"/>
        <v>56.131091454767358</v>
      </c>
      <c r="IA9" s="18">
        <f t="shared" si="21"/>
        <v>56.251787126278074</v>
      </c>
      <c r="IB9" s="18">
        <f t="shared" si="21"/>
        <v>56.347275029207424</v>
      </c>
      <c r="IC9" s="18">
        <f t="shared" si="21"/>
        <v>56.423237854906212</v>
      </c>
      <c r="IE9" t="s">
        <v>15</v>
      </c>
      <c r="IF9" s="70">
        <f>IF5</f>
        <v>6</v>
      </c>
      <c r="IG9" s="18">
        <f>INDEX($FU$32:$GW$49, $IF9, FU$28)</f>
        <v>447.8290682045432</v>
      </c>
      <c r="IH9" s="18">
        <f t="shared" ref="IH9:JA9" si="22">INDEX($FU$32:$GW$49, $IF9, FV$28)</f>
        <v>606.82910209317379</v>
      </c>
      <c r="II9" s="18">
        <f t="shared" si="22"/>
        <v>814.83139927922127</v>
      </c>
      <c r="IJ9" s="18">
        <f t="shared" si="22"/>
        <v>1083.152187339175</v>
      </c>
      <c r="IK9" s="18">
        <f t="shared" si="22"/>
        <v>1423.8894113554295</v>
      </c>
      <c r="IL9" s="18">
        <f t="shared" si="22"/>
        <v>1849.0481194717247</v>
      </c>
      <c r="IM9" s="18">
        <f t="shared" si="22"/>
        <v>2369.2295927343434</v>
      </c>
      <c r="IN9" s="18">
        <f t="shared" si="22"/>
        <v>7265.4705491547429</v>
      </c>
      <c r="IO9" s="18">
        <f t="shared" si="22"/>
        <v>13611.423313244588</v>
      </c>
      <c r="IP9" s="18">
        <f t="shared" si="22"/>
        <v>20265.579036519201</v>
      </c>
      <c r="IQ9" s="18">
        <f t="shared" si="22"/>
        <v>26424.892798841101</v>
      </c>
      <c r="IR9" s="18">
        <f t="shared" si="22"/>
        <v>31729.306760273557</v>
      </c>
      <c r="IS9" s="18">
        <f t="shared" si="22"/>
        <v>36173.055556448788</v>
      </c>
      <c r="IT9" s="18">
        <f t="shared" si="22"/>
        <v>39913.656273874039</v>
      </c>
      <c r="IU9" s="18">
        <f t="shared" si="22"/>
        <v>43123.403494370148</v>
      </c>
      <c r="IV9" s="18">
        <f t="shared" si="22"/>
        <v>45924.409411840061</v>
      </c>
      <c r="IW9" s="18">
        <f t="shared" si="22"/>
        <v>48382.027118745653</v>
      </c>
      <c r="IX9" s="18">
        <f t="shared" si="22"/>
        <v>50185.242194588718</v>
      </c>
      <c r="IY9" s="18">
        <f t="shared" si="22"/>
        <v>51388.838337101748</v>
      </c>
      <c r="IZ9" s="18">
        <f t="shared" si="22"/>
        <v>52224.387045726937</v>
      </c>
      <c r="JA9" s="18">
        <f t="shared" si="22"/>
        <v>52822.994589716458</v>
      </c>
      <c r="JB9" s="18">
        <f>INDEX($FU$32:$GW$49, $IF9, GP$28)</f>
        <v>53262.585861240666</v>
      </c>
      <c r="JC9" s="18">
        <f t="shared" ref="JC9:JI9" si="23">INDEX($FU$32:$GW$49, $IF9, GQ$28)</f>
        <v>53591.83522265088</v>
      </c>
      <c r="JD9" s="18">
        <f t="shared" si="23"/>
        <v>53842.386808023082</v>
      </c>
      <c r="JE9" s="18">
        <f t="shared" si="23"/>
        <v>54035.514551430591</v>
      </c>
      <c r="JF9" s="18">
        <f t="shared" si="23"/>
        <v>54185.936560560724</v>
      </c>
      <c r="JG9" s="18">
        <f t="shared" si="23"/>
        <v>54304.090242408231</v>
      </c>
      <c r="JH9" s="18">
        <f t="shared" si="23"/>
        <v>54397.537229188303</v>
      </c>
      <c r="JI9" s="18">
        <f t="shared" si="23"/>
        <v>54471.857777446523</v>
      </c>
    </row>
    <row r="10" spans="1:271" x14ac:dyDescent="0.25">
      <c r="A10" s="24">
        <v>6</v>
      </c>
      <c r="B10" s="22" t="str">
        <f t="shared" si="14"/>
        <v/>
      </c>
      <c r="C10" s="3"/>
      <c r="D10" s="43" t="s">
        <v>114</v>
      </c>
      <c r="E10" s="43"/>
      <c r="F10" s="43"/>
      <c r="G10" s="43"/>
      <c r="H10" s="43"/>
      <c r="I10" s="43"/>
      <c r="J10" s="43"/>
      <c r="K10" s="43">
        <v>62</v>
      </c>
      <c r="L10" s="43">
        <f>IF('Graph-Settings'!$I$6='Graph-Settings'!$C$46, K10, 'Graph-Settings'!$I$6)</f>
        <v>62</v>
      </c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50"/>
      <c r="AQ10" s="65"/>
      <c r="AR10" s="57">
        <f t="shared" ref="AR10:BT10" si="24">AR24+CI10*(AR25-AR24)</f>
        <v>0</v>
      </c>
      <c r="AS10" s="57">
        <f t="shared" si="24"/>
        <v>0.17868728336837691</v>
      </c>
      <c r="AT10" s="57">
        <f t="shared" si="24"/>
        <v>1.0749762699763432</v>
      </c>
      <c r="AU10" s="57">
        <f t="shared" si="24"/>
        <v>2.7554651769882148</v>
      </c>
      <c r="AV10" s="57">
        <f t="shared" si="24"/>
        <v>5.0095412502866683</v>
      </c>
      <c r="AW10" s="57">
        <f t="shared" si="24"/>
        <v>15.051649391037969</v>
      </c>
      <c r="AX10" s="57">
        <f t="shared" si="24"/>
        <v>24.257608634041986</v>
      </c>
      <c r="AY10" s="57">
        <f t="shared" si="24"/>
        <v>30.711664878104756</v>
      </c>
      <c r="AZ10" s="57">
        <f t="shared" si="24"/>
        <v>35.363992772657838</v>
      </c>
      <c r="BA10" s="57">
        <f t="shared" si="24"/>
        <v>38.896233361998917</v>
      </c>
      <c r="BB10" s="57">
        <f t="shared" si="24"/>
        <v>41.712148651941646</v>
      </c>
      <c r="BC10" s="57">
        <f t="shared" si="24"/>
        <v>44.039647780805417</v>
      </c>
      <c r="BD10" s="57">
        <f t="shared" si="24"/>
        <v>46.009989670140705</v>
      </c>
      <c r="BE10" s="57">
        <f t="shared" si="24"/>
        <v>47.703244158227307</v>
      </c>
      <c r="BF10" s="57">
        <f t="shared" si="24"/>
        <v>49.17200468388058</v>
      </c>
      <c r="BG10" s="57">
        <f t="shared" si="24"/>
        <v>50.453465849314185</v>
      </c>
      <c r="BH10" s="57">
        <f t="shared" si="24"/>
        <v>51.575645897493523</v>
      </c>
      <c r="BI10" s="57">
        <f t="shared" si="24"/>
        <v>52.560697715141004</v>
      </c>
      <c r="BJ10" s="57">
        <f t="shared" si="24"/>
        <v>53.426753737693232</v>
      </c>
      <c r="BK10" s="57">
        <f t="shared" si="24"/>
        <v>54.189012688214788</v>
      </c>
      <c r="BL10" s="57">
        <f t="shared" si="24"/>
        <v>54.860420015020395</v>
      </c>
      <c r="BM10" s="57">
        <f t="shared" si="24"/>
        <v>55.452121196328477</v>
      </c>
      <c r="BN10" s="57">
        <f t="shared" si="24"/>
        <v>55.973781913437243</v>
      </c>
      <c r="BO10" s="57">
        <f t="shared" si="24"/>
        <v>56.433826106024071</v>
      </c>
      <c r="BP10" s="57">
        <f t="shared" si="24"/>
        <v>56.839620633594599</v>
      </c>
      <c r="BQ10" s="57">
        <f t="shared" si="24"/>
        <v>57.197623368934202</v>
      </c>
      <c r="BR10" s="57">
        <f t="shared" si="24"/>
        <v>57.513505001216949</v>
      </c>
      <c r="BS10" s="57">
        <f t="shared" si="24"/>
        <v>57.792251106257595</v>
      </c>
      <c r="BT10" s="57">
        <f t="shared" si="24"/>
        <v>58.038248856967243</v>
      </c>
      <c r="BU10" s="3"/>
      <c r="BV10" s="3"/>
      <c r="BW10" s="57" t="s">
        <v>114</v>
      </c>
      <c r="BX10" s="43"/>
      <c r="BY10" s="43"/>
      <c r="BZ10" s="43"/>
      <c r="CA10" s="43">
        <f>5*(1-EXP(-0.0149*L10))^2.48</f>
        <v>1.4260786120206985</v>
      </c>
      <c r="CB10" s="43"/>
      <c r="CC10" s="6">
        <f>$CG$1</f>
        <v>6</v>
      </c>
      <c r="CD10" s="43">
        <v>1.8</v>
      </c>
      <c r="CE10" s="43">
        <f t="shared" si="4"/>
        <v>2381.5836371856572</v>
      </c>
      <c r="CF10" s="43">
        <f>CE10/(300*CA10)</f>
        <v>5.5667422938932392</v>
      </c>
      <c r="CG10" s="43">
        <f>((1.5-0.00275*CC1)^4)/(460+(25.9*CC1))*1000</f>
        <v>0.77823696465479297</v>
      </c>
      <c r="CH10" s="3"/>
      <c r="CI10" s="57">
        <f t="shared" ref="CI10:DK10" si="25">IF(1-EXP(-0.23*(AR24-$CF10))&lt;0, 0, 1-EXP(-0.23*(AR24-$CF10)))</f>
        <v>0</v>
      </c>
      <c r="CJ10" s="57">
        <f t="shared" si="25"/>
        <v>0</v>
      </c>
      <c r="CK10" s="57">
        <f t="shared" si="25"/>
        <v>0</v>
      </c>
      <c r="CL10" s="57">
        <f t="shared" si="25"/>
        <v>0</v>
      </c>
      <c r="CM10" s="57">
        <f t="shared" si="25"/>
        <v>0</v>
      </c>
      <c r="CN10" s="57">
        <f t="shared" si="25"/>
        <v>0.37026389695926509</v>
      </c>
      <c r="CO10" s="57">
        <f t="shared" si="25"/>
        <v>0.6584485778587359</v>
      </c>
      <c r="CP10" s="57">
        <f t="shared" si="25"/>
        <v>0.81182651236250858</v>
      </c>
      <c r="CQ10" s="57">
        <f t="shared" si="25"/>
        <v>0.89218987679444828</v>
      </c>
      <c r="CR10" s="57">
        <f t="shared" si="25"/>
        <v>0.93493697948267329</v>
      </c>
      <c r="CS10" s="57">
        <f t="shared" si="25"/>
        <v>0.95842429282324682</v>
      </c>
      <c r="CT10" s="57">
        <f t="shared" si="25"/>
        <v>0.97186605123737035</v>
      </c>
      <c r="CU10" s="57">
        <f t="shared" si="25"/>
        <v>0.97989912557537406</v>
      </c>
      <c r="CV10" s="57">
        <f t="shared" si="25"/>
        <v>0.98490741802077264</v>
      </c>
      <c r="CW10" s="57">
        <f t="shared" si="25"/>
        <v>0.98815530475709734</v>
      </c>
      <c r="CX10" s="57">
        <f t="shared" si="25"/>
        <v>0.99033762304661233</v>
      </c>
      <c r="CY10" s="57">
        <f t="shared" si="25"/>
        <v>0.9918504988103416</v>
      </c>
      <c r="CZ10" s="57">
        <f t="shared" si="25"/>
        <v>0.99292806577594517</v>
      </c>
      <c r="DA10" s="57">
        <f t="shared" si="25"/>
        <v>0.99371356905980568</v>
      </c>
      <c r="DB10" s="57">
        <f t="shared" si="25"/>
        <v>0.99429753300028911</v>
      </c>
      <c r="DC10" s="57">
        <f t="shared" si="25"/>
        <v>0.9947389109437037</v>
      </c>
      <c r="DD10" s="57">
        <f t="shared" si="25"/>
        <v>0.99507717299472487</v>
      </c>
      <c r="DE10" s="57">
        <f t="shared" si="25"/>
        <v>0.99533942170971967</v>
      </c>
      <c r="DF10" s="57">
        <f t="shared" si="25"/>
        <v>0.99554469955443547</v>
      </c>
      <c r="DG10" s="57">
        <f t="shared" si="25"/>
        <v>0.99570666580957823</v>
      </c>
      <c r="DH10" s="57">
        <f t="shared" si="25"/>
        <v>0.99583530167660173</v>
      </c>
      <c r="DI10" s="57">
        <f t="shared" si="25"/>
        <v>0.99593802180101287</v>
      </c>
      <c r="DJ10" s="57">
        <f t="shared" si="25"/>
        <v>0.99602041477871683</v>
      </c>
      <c r="DK10" s="57">
        <f t="shared" si="25"/>
        <v>0.99608674668248343</v>
      </c>
      <c r="DL10" s="43"/>
      <c r="DM10" s="43">
        <f t="shared" si="19"/>
        <v>0</v>
      </c>
      <c r="DN10" s="43">
        <f t="shared" si="19"/>
        <v>0</v>
      </c>
      <c r="DO10" s="43">
        <f t="shared" si="7"/>
        <v>0</v>
      </c>
      <c r="DP10" s="43">
        <f t="shared" si="7"/>
        <v>0</v>
      </c>
      <c r="DQ10" s="43">
        <f t="shared" si="7"/>
        <v>0</v>
      </c>
      <c r="DR10" s="43">
        <f t="shared" si="7"/>
        <v>0.66647501452667723</v>
      </c>
      <c r="DS10" s="43">
        <f t="shared" si="7"/>
        <v>1.1852074401457247</v>
      </c>
      <c r="DT10" s="43">
        <f t="shared" si="7"/>
        <v>1.4612877222525156</v>
      </c>
      <c r="DU10" s="43">
        <f t="shared" si="7"/>
        <v>1.6059417782300069</v>
      </c>
      <c r="DV10" s="43">
        <f t="shared" si="7"/>
        <v>1.6828865630688119</v>
      </c>
      <c r="DW10" s="43">
        <f t="shared" si="7"/>
        <v>1.7251637270818443</v>
      </c>
      <c r="DX10" s="43">
        <f t="shared" si="7"/>
        <v>1.7493588922272667</v>
      </c>
      <c r="DY10" s="43">
        <f t="shared" si="7"/>
        <v>1.7638184260356733</v>
      </c>
      <c r="DZ10" s="43">
        <f t="shared" si="7"/>
        <v>1.7728333524373907</v>
      </c>
      <c r="EA10" s="43">
        <f t="shared" si="7"/>
        <v>1.7786795485627753</v>
      </c>
      <c r="EB10" s="43">
        <f t="shared" si="7"/>
        <v>1.7826077214839022</v>
      </c>
      <c r="EC10" s="43">
        <f t="shared" si="7"/>
        <v>1.7853308978586149</v>
      </c>
      <c r="ED10" s="43">
        <f t="shared" si="8"/>
        <v>1.7872705183967013</v>
      </c>
      <c r="EE10" s="43">
        <f t="shared" si="8"/>
        <v>1.7886844243076503</v>
      </c>
      <c r="EF10" s="43">
        <f t="shared" si="8"/>
        <v>1.7897355594005204</v>
      </c>
      <c r="EG10" s="43">
        <f t="shared" si="8"/>
        <v>1.7905300396986668</v>
      </c>
      <c r="EH10" s="43">
        <f t="shared" si="8"/>
        <v>1.7911389113905047</v>
      </c>
      <c r="EI10" s="43">
        <f t="shared" si="8"/>
        <v>1.7916109590774953</v>
      </c>
      <c r="EJ10" s="43">
        <f t="shared" si="8"/>
        <v>1.791980459197984</v>
      </c>
      <c r="EK10" s="43">
        <f t="shared" si="8"/>
        <v>1.7922719984572408</v>
      </c>
      <c r="EL10" s="43">
        <f t="shared" si="8"/>
        <v>1.7925035430178831</v>
      </c>
      <c r="EM10" s="43">
        <f t="shared" si="8"/>
        <v>1.7926884392418232</v>
      </c>
      <c r="EN10" s="43">
        <f t="shared" si="8"/>
        <v>1.7928367466016903</v>
      </c>
      <c r="EO10" s="43">
        <f t="shared" si="8"/>
        <v>1.7929561440284703</v>
      </c>
      <c r="EP10" s="43"/>
      <c r="EQ10" s="43">
        <f>DM10+$CA10</f>
        <v>1.4260786120206985</v>
      </c>
      <c r="ER10" s="43">
        <f t="shared" si="9"/>
        <v>1.4260786120206985</v>
      </c>
      <c r="ES10" s="43">
        <f t="shared" si="9"/>
        <v>1.4260786120206985</v>
      </c>
      <c r="ET10" s="43">
        <f t="shared" si="9"/>
        <v>1.4260786120206985</v>
      </c>
      <c r="EU10" s="43">
        <f t="shared" si="9"/>
        <v>1.4260786120206985</v>
      </c>
      <c r="EV10" s="43">
        <f t="shared" si="9"/>
        <v>2.0925536265473759</v>
      </c>
      <c r="EW10" s="43">
        <f t="shared" si="9"/>
        <v>2.611286052166423</v>
      </c>
      <c r="EX10" s="43">
        <f t="shared" si="9"/>
        <v>2.8873663342732141</v>
      </c>
      <c r="EY10" s="43">
        <f t="shared" si="9"/>
        <v>3.0320203902507057</v>
      </c>
      <c r="EZ10" s="43">
        <f t="shared" si="9"/>
        <v>3.1089651750895104</v>
      </c>
      <c r="FA10" s="43">
        <f t="shared" si="9"/>
        <v>3.1512423391025428</v>
      </c>
      <c r="FB10" s="43">
        <f t="shared" si="9"/>
        <v>3.1754375042479652</v>
      </c>
      <c r="FC10" s="43">
        <f t="shared" si="9"/>
        <v>3.1898970380563716</v>
      </c>
      <c r="FD10" s="43">
        <f t="shared" si="9"/>
        <v>3.1989119644580892</v>
      </c>
      <c r="FE10" s="43">
        <f t="shared" si="9"/>
        <v>3.2047581605834736</v>
      </c>
      <c r="FF10" s="43">
        <f t="shared" si="9"/>
        <v>3.208686333504601</v>
      </c>
      <c r="FG10" s="43">
        <f t="shared" si="9"/>
        <v>3.2114095098793136</v>
      </c>
      <c r="FH10" s="43">
        <f t="shared" si="10"/>
        <v>3.2133491304173996</v>
      </c>
      <c r="FI10" s="43">
        <f t="shared" si="10"/>
        <v>3.2147630363283488</v>
      </c>
      <c r="FJ10" s="43">
        <f t="shared" si="10"/>
        <v>3.2158141714212189</v>
      </c>
      <c r="FK10" s="43">
        <f t="shared" si="10"/>
        <v>3.2166086517193655</v>
      </c>
      <c r="FL10" s="43">
        <f t="shared" si="10"/>
        <v>3.217217523411203</v>
      </c>
      <c r="FM10" s="43">
        <f t="shared" si="10"/>
        <v>3.2176895710981936</v>
      </c>
      <c r="FN10" s="43">
        <f t="shared" si="10"/>
        <v>3.2180590712186827</v>
      </c>
      <c r="FO10" s="43">
        <f t="shared" si="10"/>
        <v>3.2183506104779394</v>
      </c>
      <c r="FP10" s="43">
        <f t="shared" si="10"/>
        <v>3.2185821550385816</v>
      </c>
      <c r="FQ10" s="43">
        <f t="shared" si="10"/>
        <v>3.2187670512625219</v>
      </c>
      <c r="FR10" s="43">
        <f t="shared" si="10"/>
        <v>3.2189153586223886</v>
      </c>
      <c r="FS10" s="43">
        <f t="shared" si="10"/>
        <v>3.2190347560491688</v>
      </c>
      <c r="FT10" s="43"/>
      <c r="FU10" s="43">
        <f>300*EQ10*AR10</f>
        <v>0</v>
      </c>
      <c r="FV10" s="43">
        <f t="shared" si="11"/>
        <v>76.446633915517268</v>
      </c>
      <c r="FW10" s="43">
        <f t="shared" si="11"/>
        <v>459.9002001129154</v>
      </c>
      <c r="FX10" s="43">
        <f t="shared" si="11"/>
        <v>1178.8529865212165</v>
      </c>
      <c r="FY10" s="43">
        <f t="shared" si="11"/>
        <v>2143.1998899207742</v>
      </c>
      <c r="FZ10" s="43">
        <f t="shared" si="11"/>
        <v>9448.9150556208315</v>
      </c>
      <c r="GA10" s="43">
        <f t="shared" si="11"/>
        <v>19003.066525495691</v>
      </c>
      <c r="GB10" s="43">
        <f t="shared" si="11"/>
        <v>26602.748171556224</v>
      </c>
      <c r="GC10" s="43">
        <f t="shared" si="11"/>
        <v>32167.304150213145</v>
      </c>
      <c r="GD10" s="43">
        <f t="shared" si="11"/>
        <v>36278.110489382831</v>
      </c>
      <c r="GE10" s="43">
        <f t="shared" si="11"/>
        <v>39433.52666608127</v>
      </c>
      <c r="GF10" s="43">
        <f t="shared" si="11"/>
        <v>41953.544771112058</v>
      </c>
      <c r="GG10" s="43">
        <f t="shared" si="11"/>
        <v>44030.138930935827</v>
      </c>
      <c r="GH10" s="43">
        <f t="shared" si="11"/>
        <v>45779.543544365632</v>
      </c>
      <c r="GI10" s="43">
        <f t="shared" si="11"/>
        <v>47275.314984874523</v>
      </c>
      <c r="GJ10" s="43">
        <f t="shared" si="11"/>
        <v>48566.803904590663</v>
      </c>
      <c r="GK10" s="43">
        <f t="shared" si="11"/>
        <v>49689.155914013609</v>
      </c>
      <c r="GL10" s="43">
        <f t="shared" si="11"/>
        <v>50668.761689124047</v>
      </c>
      <c r="GM10" s="43">
        <f t="shared" si="11"/>
        <v>51526.305920086095</v>
      </c>
      <c r="GN10" s="43">
        <f t="shared" si="11"/>
        <v>52278.53848142561</v>
      </c>
      <c r="GO10" s="43">
        <f t="shared" si="11"/>
        <v>52939.350497181855</v>
      </c>
      <c r="GP10" s="43">
        <f t="shared" si="11"/>
        <v>53520.460806944939</v>
      </c>
      <c r="GQ10" s="43">
        <f t="shared" si="11"/>
        <v>54031.876295337512</v>
      </c>
      <c r="GR10" s="43">
        <f t="shared" si="11"/>
        <v>54482.215807220542</v>
      </c>
      <c r="GS10" s="43">
        <f t="shared" si="11"/>
        <v>54878.948329639097</v>
      </c>
      <c r="GT10" s="43">
        <f t="shared" si="11"/>
        <v>55228.57496576081</v>
      </c>
      <c r="GU10" s="43">
        <f t="shared" si="11"/>
        <v>55536.772470161821</v>
      </c>
      <c r="GV10" s="43">
        <f t="shared" si="11"/>
        <v>55808.509408588288</v>
      </c>
      <c r="GW10" s="43">
        <f t="shared" si="11"/>
        <v>56048.142075242555</v>
      </c>
      <c r="GX10"/>
    </row>
    <row r="11" spans="1:271" x14ac:dyDescent="0.25">
      <c r="A11" s="24">
        <v>7</v>
      </c>
      <c r="B11" s="22" t="str">
        <f t="shared" si="14"/>
        <v/>
      </c>
      <c r="C11" s="3"/>
      <c r="D11" s="41" t="s">
        <v>9</v>
      </c>
      <c r="E11" s="41">
        <v>45</v>
      </c>
      <c r="F11" s="41">
        <v>3.0499999999999999E-2</v>
      </c>
      <c r="G11" s="41">
        <v>2</v>
      </c>
      <c r="H11" s="41"/>
      <c r="I11" s="41"/>
      <c r="J11" s="41">
        <v>0.85</v>
      </c>
      <c r="K11" s="41">
        <v>106</v>
      </c>
      <c r="L11" s="41">
        <f>IF('Graph-Settings'!$I$6='Graph-Settings'!$C$46, K11, 'Graph-Settings'!$I$6)</f>
        <v>106</v>
      </c>
      <c r="M11" s="41">
        <f t="shared" si="15"/>
        <v>1</v>
      </c>
      <c r="N11" s="41">
        <f t="shared" si="0"/>
        <v>0</v>
      </c>
      <c r="O11" s="41">
        <f t="shared" si="0"/>
        <v>0.24254239588757248</v>
      </c>
      <c r="P11" s="41">
        <f t="shared" si="0"/>
        <v>0.90025139154772904</v>
      </c>
      <c r="Q11" s="41">
        <f t="shared" si="0"/>
        <v>1.8814071617084194</v>
      </c>
      <c r="R11" s="41">
        <f t="shared" si="0"/>
        <v>3.1096854131059932</v>
      </c>
      <c r="S11" s="41">
        <f t="shared" si="0"/>
        <v>4.5218019686759456</v>
      </c>
      <c r="T11" s="41">
        <f t="shared" si="0"/>
        <v>6.0655035616495301</v>
      </c>
      <c r="U11" s="41">
        <f t="shared" si="0"/>
        <v>7.6978549126372737</v>
      </c>
      <c r="V11" s="41">
        <f t="shared" si="0"/>
        <v>9.3837792948756586</v>
      </c>
      <c r="W11" s="41">
        <f t="shared" si="0"/>
        <v>11.09481591097021</v>
      </c>
      <c r="X11" s="41">
        <f t="shared" si="0"/>
        <v>12.808062652479125</v>
      </c>
      <c r="Y11" s="41">
        <f t="shared" si="0"/>
        <v>14.505277314971778</v>
      </c>
      <c r="Z11" s="41">
        <f t="shared" si="0"/>
        <v>16.172114201709078</v>
      </c>
      <c r="AA11" s="41">
        <f t="shared" si="0"/>
        <v>17.797476359761731</v>
      </c>
      <c r="AB11" s="41">
        <f t="shared" si="0"/>
        <v>19.372966531257365</v>
      </c>
      <c r="AC11" s="41">
        <f t="shared" si="0"/>
        <v>20.892422336519857</v>
      </c>
      <c r="AD11" s="41">
        <f t="shared" ref="X11:AG12" si="26">$E11*(1-EXP(-$F11*AD$4))^$G11</f>
        <v>22.351523292627874</v>
      </c>
      <c r="AE11" s="41">
        <f t="shared" si="26"/>
        <v>23.747459059722775</v>
      </c>
      <c r="AF11" s="41">
        <f t="shared" si="26"/>
        <v>25.078649840586738</v>
      </c>
      <c r="AG11" s="41">
        <f t="shared" si="26"/>
        <v>26.344511172937011</v>
      </c>
      <c r="AH11" s="41">
        <f t="shared" si="1"/>
        <v>27.54525647973038</v>
      </c>
      <c r="AI11" s="41">
        <f t="shared" si="1"/>
        <v>28.681731707309588</v>
      </c>
      <c r="AJ11" s="41">
        <f t="shared" si="1"/>
        <v>29.755277207418771</v>
      </c>
      <c r="AK11" s="41">
        <f t="shared" si="1"/>
        <v>30.767612726675178</v>
      </c>
      <c r="AL11" s="41">
        <f t="shared" si="1"/>
        <v>31.720741972920646</v>
      </c>
      <c r="AM11" s="41">
        <f t="shared" si="1"/>
        <v>32.616873746496779</v>
      </c>
      <c r="AN11" s="41">
        <f t="shared" si="1"/>
        <v>33.458357068340717</v>
      </c>
      <c r="AO11" s="41">
        <f t="shared" si="1"/>
        <v>34.24762811656268</v>
      </c>
      <c r="AP11" s="51">
        <f t="shared" si="1"/>
        <v>34.987167108003028</v>
      </c>
      <c r="AQ11" s="3"/>
      <c r="AR11" s="58">
        <f t="shared" si="16"/>
        <v>0</v>
      </c>
      <c r="AS11" s="41">
        <f t="shared" si="16"/>
        <v>0.24254239588757248</v>
      </c>
      <c r="AT11" s="41">
        <f t="shared" si="16"/>
        <v>0.90025139154772904</v>
      </c>
      <c r="AU11" s="41">
        <f t="shared" si="16"/>
        <v>1.8814071617084194</v>
      </c>
      <c r="AV11" s="41">
        <f t="shared" si="16"/>
        <v>3.1096854131059932</v>
      </c>
      <c r="AW11" s="41">
        <f t="shared" si="16"/>
        <v>4.5218019686759456</v>
      </c>
      <c r="AX11" s="41">
        <f t="shared" si="16"/>
        <v>6.0655035616495301</v>
      </c>
      <c r="AY11" s="41">
        <f t="shared" si="16"/>
        <v>7.6978549126372737</v>
      </c>
      <c r="AZ11" s="41">
        <f t="shared" si="16"/>
        <v>9.3837792948756586</v>
      </c>
      <c r="BA11" s="41">
        <f t="shared" si="16"/>
        <v>11.09481591097021</v>
      </c>
      <c r="BB11" s="41">
        <f t="shared" si="16"/>
        <v>12.808062652479125</v>
      </c>
      <c r="BC11" s="41">
        <f t="shared" si="16"/>
        <v>14.505277314971778</v>
      </c>
      <c r="BD11" s="41">
        <f t="shared" si="16"/>
        <v>16.172114201709078</v>
      </c>
      <c r="BE11" s="41">
        <f t="shared" si="16"/>
        <v>17.797476359761731</v>
      </c>
      <c r="BF11" s="41">
        <f t="shared" si="16"/>
        <v>19.372966531257365</v>
      </c>
      <c r="BG11" s="41">
        <f t="shared" si="16"/>
        <v>20.892422336519857</v>
      </c>
      <c r="BH11" s="41">
        <f t="shared" ref="BH11:BT16" si="27">$M11*AD11</f>
        <v>22.351523292627874</v>
      </c>
      <c r="BI11" s="41">
        <f t="shared" si="27"/>
        <v>23.747459059722775</v>
      </c>
      <c r="BJ11" s="41">
        <f t="shared" si="27"/>
        <v>25.078649840586738</v>
      </c>
      <c r="BK11" s="41">
        <f t="shared" si="27"/>
        <v>26.344511172937011</v>
      </c>
      <c r="BL11" s="41">
        <f t="shared" si="27"/>
        <v>27.54525647973038</v>
      </c>
      <c r="BM11" s="41">
        <f t="shared" si="27"/>
        <v>28.681731707309588</v>
      </c>
      <c r="BN11" s="41">
        <f t="shared" si="27"/>
        <v>29.755277207418771</v>
      </c>
      <c r="BO11" s="41">
        <f t="shared" si="27"/>
        <v>30.767612726675178</v>
      </c>
      <c r="BP11" s="41">
        <f t="shared" si="27"/>
        <v>31.720741972920646</v>
      </c>
      <c r="BQ11" s="41">
        <f t="shared" si="27"/>
        <v>32.616873746496779</v>
      </c>
      <c r="BR11" s="41">
        <f t="shared" si="27"/>
        <v>33.458357068340717</v>
      </c>
      <c r="BS11" s="41">
        <f t="shared" si="27"/>
        <v>34.24762811656268</v>
      </c>
      <c r="BT11" s="51">
        <f t="shared" si="27"/>
        <v>34.987167108003028</v>
      </c>
      <c r="BU11" s="3"/>
      <c r="BV11" s="3"/>
      <c r="BW11" s="58" t="s">
        <v>9</v>
      </c>
      <c r="BX11" s="41"/>
      <c r="BY11" s="41">
        <f>2*(1-EXP(-0.104*(BY1-70)))</f>
        <v>1.7748194647088766</v>
      </c>
      <c r="BZ11" s="41">
        <f>1.5*(1-EXP(-0.0201*L11))</f>
        <v>1.3218509807061996</v>
      </c>
      <c r="CA11" s="41">
        <f>IF(BY11&gt;0, BZ11+BY11, BZ11)</f>
        <v>3.096670445415076</v>
      </c>
      <c r="CB11" s="41"/>
      <c r="CC11" s="41">
        <v>10</v>
      </c>
      <c r="CD11" s="41">
        <v>0.5</v>
      </c>
      <c r="CE11" s="41">
        <f t="shared" si="4"/>
        <v>5124.3520913445218</v>
      </c>
      <c r="CF11" s="41">
        <f t="shared" si="17"/>
        <v>5.5159804502624503</v>
      </c>
      <c r="CG11" s="41"/>
      <c r="CH11" s="3"/>
      <c r="CI11" s="58">
        <f t="shared" si="18"/>
        <v>0</v>
      </c>
      <c r="CJ11" s="41">
        <f t="shared" si="18"/>
        <v>0</v>
      </c>
      <c r="CK11" s="41">
        <f t="shared" si="18"/>
        <v>0</v>
      </c>
      <c r="CL11" s="41">
        <f t="shared" si="18"/>
        <v>0</v>
      </c>
      <c r="CM11" s="41">
        <f t="shared" si="18"/>
        <v>0</v>
      </c>
      <c r="CN11" s="41">
        <f t="shared" si="18"/>
        <v>0</v>
      </c>
      <c r="CO11" s="41">
        <f t="shared" si="18"/>
        <v>0.11872919411461502</v>
      </c>
      <c r="CP11" s="41">
        <f t="shared" si="18"/>
        <v>0.39457895832269285</v>
      </c>
      <c r="CQ11" s="41">
        <f t="shared" si="18"/>
        <v>0.58917737799046765</v>
      </c>
      <c r="CR11" s="41">
        <f t="shared" si="18"/>
        <v>0.72283219332938897</v>
      </c>
      <c r="CS11" s="41">
        <f t="shared" si="18"/>
        <v>0.8130995032171241</v>
      </c>
      <c r="CT11" s="41">
        <f t="shared" si="18"/>
        <v>0.87350320143016458</v>
      </c>
      <c r="CU11" s="41">
        <f t="shared" si="18"/>
        <v>0.91378497071299081</v>
      </c>
      <c r="CV11" s="41">
        <f t="shared" si="18"/>
        <v>0.94067616172189272</v>
      </c>
      <c r="CW11" s="41">
        <f t="shared" si="18"/>
        <v>0.95870883806425178</v>
      </c>
      <c r="CX11" s="41">
        <f t="shared" si="18"/>
        <v>0.97088732503531505</v>
      </c>
      <c r="CY11" s="41">
        <f t="shared" ref="CY11:DK11" si="28">IF(1-EXP(-0.23*(BH11-$CF11))&lt;0, 0, 1-EXP(-0.23*(BH11-$CF11)))</f>
        <v>0.97918694518343985</v>
      </c>
      <c r="CZ11" s="41">
        <f t="shared" si="28"/>
        <v>0.9849027108863504</v>
      </c>
      <c r="DA11" s="41">
        <f t="shared" si="28"/>
        <v>0.98888449123489519</v>
      </c>
      <c r="DB11" s="41">
        <f t="shared" si="28"/>
        <v>0.99169221345675285</v>
      </c>
      <c r="DC11" s="41">
        <f t="shared" si="28"/>
        <v>0.99369702469716326</v>
      </c>
      <c r="DD11" s="41">
        <f t="shared" si="28"/>
        <v>0.99514682810642219</v>
      </c>
      <c r="DE11" s="41">
        <f t="shared" si="28"/>
        <v>0.99620866945473752</v>
      </c>
      <c r="DF11" s="41">
        <f t="shared" si="28"/>
        <v>0.99699619488867586</v>
      </c>
      <c r="DG11" s="41">
        <f t="shared" si="28"/>
        <v>0.99758750826390874</v>
      </c>
      <c r="DH11" s="41">
        <f t="shared" si="28"/>
        <v>0.99803685099174244</v>
      </c>
      <c r="DI11" s="41">
        <f t="shared" si="28"/>
        <v>0.99838229471096873</v>
      </c>
      <c r="DJ11" s="41">
        <f t="shared" si="28"/>
        <v>0.99865084790718028</v>
      </c>
      <c r="DK11" s="41">
        <f t="shared" si="28"/>
        <v>0.99886187479945998</v>
      </c>
      <c r="DL11" s="41"/>
      <c r="DM11" s="41">
        <f t="shared" si="19"/>
        <v>0</v>
      </c>
      <c r="DN11" s="41">
        <f t="shared" si="7"/>
        <v>0</v>
      </c>
      <c r="DO11" s="41">
        <f t="shared" si="7"/>
        <v>0</v>
      </c>
      <c r="DP11" s="41">
        <f t="shared" si="7"/>
        <v>0</v>
      </c>
      <c r="DQ11" s="41">
        <f t="shared" si="7"/>
        <v>0</v>
      </c>
      <c r="DR11" s="41">
        <f t="shared" si="7"/>
        <v>0</v>
      </c>
      <c r="DS11" s="41">
        <f t="shared" si="7"/>
        <v>5.9364597057307511E-2</v>
      </c>
      <c r="DT11" s="41">
        <f t="shared" si="7"/>
        <v>0.19728947916134643</v>
      </c>
      <c r="DU11" s="41">
        <f t="shared" si="7"/>
        <v>0.29458868899523383</v>
      </c>
      <c r="DV11" s="41">
        <f t="shared" si="7"/>
        <v>0.36141609666469449</v>
      </c>
      <c r="DW11" s="41">
        <f t="shared" si="7"/>
        <v>0.40654975160856205</v>
      </c>
      <c r="DX11" s="41">
        <f t="shared" si="7"/>
        <v>0.43675160071508229</v>
      </c>
      <c r="DY11" s="41">
        <f t="shared" si="7"/>
        <v>0.4568924853564954</v>
      </c>
      <c r="DZ11" s="41">
        <f t="shared" si="7"/>
        <v>0.47033808086094636</v>
      </c>
      <c r="EA11" s="41">
        <f t="shared" si="7"/>
        <v>0.47935441903212589</v>
      </c>
      <c r="EB11" s="41">
        <f t="shared" si="7"/>
        <v>0.48544366251765753</v>
      </c>
      <c r="EC11" s="41">
        <f t="shared" si="7"/>
        <v>0.48959347259171992</v>
      </c>
      <c r="ED11" s="41">
        <f t="shared" si="8"/>
        <v>0.4924513554431752</v>
      </c>
      <c r="EE11" s="41">
        <f t="shared" si="8"/>
        <v>0.4944422456174476</v>
      </c>
      <c r="EF11" s="41">
        <f t="shared" si="8"/>
        <v>0.49584610672837642</v>
      </c>
      <c r="EG11" s="41">
        <f t="shared" si="8"/>
        <v>0.49684851234858163</v>
      </c>
      <c r="EH11" s="41">
        <f t="shared" si="8"/>
        <v>0.49757341405321109</v>
      </c>
      <c r="EI11" s="41">
        <f t="shared" si="8"/>
        <v>0.49810433472736876</v>
      </c>
      <c r="EJ11" s="41">
        <f t="shared" si="8"/>
        <v>0.49849809744433793</v>
      </c>
      <c r="EK11" s="41">
        <f t="shared" si="8"/>
        <v>0.49879375413195437</v>
      </c>
      <c r="EL11" s="41">
        <f t="shared" si="8"/>
        <v>0.49901842549587122</v>
      </c>
      <c r="EM11" s="41">
        <f t="shared" si="8"/>
        <v>0.49919114735548437</v>
      </c>
      <c r="EN11" s="41">
        <f t="shared" si="8"/>
        <v>0.49932542395359014</v>
      </c>
      <c r="EO11" s="41">
        <f t="shared" si="8"/>
        <v>0.49943093739972999</v>
      </c>
      <c r="EP11" s="41"/>
      <c r="EQ11" s="41">
        <f t="shared" si="20"/>
        <v>3.096670445415076</v>
      </c>
      <c r="ER11" s="41">
        <f t="shared" si="9"/>
        <v>3.096670445415076</v>
      </c>
      <c r="ES11" s="41">
        <f t="shared" si="9"/>
        <v>3.096670445415076</v>
      </c>
      <c r="ET11" s="41">
        <f t="shared" si="9"/>
        <v>3.096670445415076</v>
      </c>
      <c r="EU11" s="41">
        <f t="shared" si="9"/>
        <v>3.096670445415076</v>
      </c>
      <c r="EV11" s="41">
        <f t="shared" si="9"/>
        <v>3.096670445415076</v>
      </c>
      <c r="EW11" s="41">
        <f t="shared" si="9"/>
        <v>3.1560350424723835</v>
      </c>
      <c r="EX11" s="41">
        <f t="shared" si="9"/>
        <v>3.2939599245764226</v>
      </c>
      <c r="EY11" s="41">
        <f t="shared" si="9"/>
        <v>3.3912591344103098</v>
      </c>
      <c r="EZ11" s="41">
        <f t="shared" si="9"/>
        <v>3.4580865420797706</v>
      </c>
      <c r="FA11" s="41">
        <f t="shared" si="9"/>
        <v>3.5032201970236381</v>
      </c>
      <c r="FB11" s="41">
        <f t="shared" si="9"/>
        <v>3.5334220461301582</v>
      </c>
      <c r="FC11" s="41">
        <f t="shared" si="9"/>
        <v>3.5535629307715713</v>
      </c>
      <c r="FD11" s="41">
        <f t="shared" si="9"/>
        <v>3.5670085262760223</v>
      </c>
      <c r="FE11" s="41">
        <f t="shared" si="9"/>
        <v>3.5760248644472017</v>
      </c>
      <c r="FF11" s="41">
        <f t="shared" si="9"/>
        <v>3.5821141079327337</v>
      </c>
      <c r="FG11" s="41">
        <f t="shared" si="9"/>
        <v>3.5862639180067957</v>
      </c>
      <c r="FH11" s="41">
        <f t="shared" si="10"/>
        <v>3.5891218008582513</v>
      </c>
      <c r="FI11" s="41">
        <f t="shared" si="10"/>
        <v>3.5911126910325235</v>
      </c>
      <c r="FJ11" s="41">
        <f t="shared" si="10"/>
        <v>3.5925165521434526</v>
      </c>
      <c r="FK11" s="41">
        <f t="shared" si="10"/>
        <v>3.5935189577636577</v>
      </c>
      <c r="FL11" s="41">
        <f t="shared" si="10"/>
        <v>3.5942438594682873</v>
      </c>
      <c r="FM11" s="41">
        <f t="shared" si="10"/>
        <v>3.5947747801424446</v>
      </c>
      <c r="FN11" s="41">
        <f t="shared" si="10"/>
        <v>3.595168542859414</v>
      </c>
      <c r="FO11" s="41">
        <f t="shared" si="10"/>
        <v>3.5954641995470302</v>
      </c>
      <c r="FP11" s="41">
        <f t="shared" si="10"/>
        <v>3.5956888709109474</v>
      </c>
      <c r="FQ11" s="41">
        <f t="shared" si="10"/>
        <v>3.5958615927705604</v>
      </c>
      <c r="FR11" s="41">
        <f t="shared" si="10"/>
        <v>3.5959958693686662</v>
      </c>
      <c r="FS11" s="41">
        <f t="shared" si="10"/>
        <v>3.5961013828148061</v>
      </c>
      <c r="FT11" s="41"/>
      <c r="FU11" s="41">
        <f t="shared" si="11"/>
        <v>0</v>
      </c>
      <c r="FV11" s="41">
        <f t="shared" si="11"/>
        <v>225.32216073156263</v>
      </c>
      <c r="FW11" s="41">
        <f t="shared" si="11"/>
        <v>836.33456329489445</v>
      </c>
      <c r="FX11" s="41">
        <f t="shared" si="11"/>
        <v>1747.8293860364174</v>
      </c>
      <c r="FY11" s="41">
        <f t="shared" si="11"/>
        <v>2888.9012739911104</v>
      </c>
      <c r="FZ11" s="41">
        <f t="shared" si="11"/>
        <v>4200.7591549255521</v>
      </c>
      <c r="GA11" s="41">
        <f t="shared" si="11"/>
        <v>5742.8825372420906</v>
      </c>
      <c r="GB11" s="41">
        <f t="shared" si="11"/>
        <v>7606.9276762292757</v>
      </c>
      <c r="GC11" s="41">
        <f t="shared" si="11"/>
        <v>9546.8481747112237</v>
      </c>
      <c r="GD11" s="41">
        <f t="shared" si="11"/>
        <v>11510.050076573578</v>
      </c>
      <c r="GE11" s="41">
        <f t="shared" si="11"/>
        <v>13460.839130672706</v>
      </c>
      <c r="GF11" s="41">
        <f t="shared" si="11"/>
        <v>15375.979994985884</v>
      </c>
      <c r="GG11" s="41">
        <f t="shared" si="11"/>
        <v>17240.587661819358</v>
      </c>
      <c r="GH11" s="41">
        <f t="shared" si="11"/>
        <v>19045.124976439813</v>
      </c>
      <c r="GI11" s="41">
        <f t="shared" si="11"/>
        <v>20783.463004163939</v>
      </c>
      <c r="GJ11" s="41">
        <f t="shared" si="11"/>
        <v>22451.712240161025</v>
      </c>
      <c r="GK11" s="41">
        <f t="shared" si="11"/>
        <v>24047.538449051939</v>
      </c>
      <c r="GL11" s="41">
        <f t="shared" si="11"/>
        <v>25569.756907871939</v>
      </c>
      <c r="GM11" s="41">
        <f t="shared" si="11"/>
        <v>27018.077314947543</v>
      </c>
      <c r="GN11" s="41">
        <f t="shared" si="11"/>
        <v>28392.927734071302</v>
      </c>
      <c r="GO11" s="41">
        <f t="shared" si="11"/>
        <v>29695.320406912004</v>
      </c>
      <c r="GP11" s="41">
        <f t="shared" si="11"/>
        <v>30926.74142037431</v>
      </c>
      <c r="GQ11" s="41">
        <f t="shared" si="11"/>
        <v>32089.05602441289</v>
      </c>
      <c r="GR11" s="41">
        <f t="shared" si="11"/>
        <v>33184.426024147069</v>
      </c>
      <c r="GS11" s="41">
        <f t="shared" si="11"/>
        <v>34215.237644011504</v>
      </c>
      <c r="GT11" s="41">
        <f t="shared" si="11"/>
        <v>35184.038980255777</v>
      </c>
      <c r="GU11" s="41">
        <f t="shared" si="11"/>
        <v>36093.486341774937</v>
      </c>
      <c r="GV11" s="41">
        <f t="shared" si="11"/>
        <v>36946.298772850074</v>
      </c>
      <c r="GW11" s="41">
        <f t="shared" si="11"/>
        <v>37745.220005358715</v>
      </c>
      <c r="GX11"/>
    </row>
    <row r="12" spans="1:271" x14ac:dyDescent="0.25">
      <c r="A12" s="24">
        <v>8</v>
      </c>
      <c r="B12" s="22" t="str">
        <f t="shared" si="14"/>
        <v/>
      </c>
      <c r="C12" s="3"/>
      <c r="D12" s="44" t="s">
        <v>10</v>
      </c>
      <c r="E12" s="44">
        <v>30</v>
      </c>
      <c r="F12" s="44">
        <v>2.3199999999999998E-2</v>
      </c>
      <c r="G12" s="44">
        <v>1.6</v>
      </c>
      <c r="H12" s="44"/>
      <c r="I12" s="44"/>
      <c r="J12" s="44">
        <v>0.9</v>
      </c>
      <c r="K12" s="44">
        <v>32</v>
      </c>
      <c r="L12" s="44">
        <f>IF('Graph-Settings'!$I$6='Graph-Settings'!$C$46, K12, 'Graph-Settings'!$I$6)</f>
        <v>32</v>
      </c>
      <c r="M12" s="44">
        <f t="shared" si="15"/>
        <v>1</v>
      </c>
      <c r="N12" s="44">
        <f t="shared" si="0"/>
        <v>0</v>
      </c>
      <c r="O12" s="44">
        <f t="shared" si="0"/>
        <v>0.30099007522390359</v>
      </c>
      <c r="P12" s="44">
        <f t="shared" si="0"/>
        <v>0.87164783739623675</v>
      </c>
      <c r="Q12" s="44">
        <f t="shared" si="0"/>
        <v>1.5937588853589633</v>
      </c>
      <c r="R12" s="44">
        <f t="shared" si="0"/>
        <v>2.4146525099687635</v>
      </c>
      <c r="S12" s="44">
        <f t="shared" si="0"/>
        <v>3.3009197924623876</v>
      </c>
      <c r="T12" s="44">
        <f t="shared" si="0"/>
        <v>4.2290541830964665</v>
      </c>
      <c r="U12" s="44">
        <f t="shared" si="0"/>
        <v>5.1816731277049772</v>
      </c>
      <c r="V12" s="44">
        <f t="shared" si="0"/>
        <v>6.1455707669456672</v>
      </c>
      <c r="W12" s="44">
        <f t="shared" si="0"/>
        <v>7.1105642788132792</v>
      </c>
      <c r="X12" s="44">
        <f t="shared" si="26"/>
        <v>8.0687456121076977</v>
      </c>
      <c r="Y12" s="44">
        <f t="shared" si="26"/>
        <v>9.0139646123270349</v>
      </c>
      <c r="Z12" s="44">
        <f t="shared" si="26"/>
        <v>9.9414553077145893</v>
      </c>
      <c r="AA12" s="44">
        <f t="shared" si="26"/>
        <v>10.847556342271963</v>
      </c>
      <c r="AB12" s="44">
        <f t="shared" si="26"/>
        <v>11.729496338991895</v>
      </c>
      <c r="AC12" s="44">
        <f t="shared" si="26"/>
        <v>12.585225768171405</v>
      </c>
      <c r="AD12" s="44">
        <f t="shared" si="26"/>
        <v>13.413283154342237</v>
      </c>
      <c r="AE12" s="44">
        <f t="shared" si="26"/>
        <v>14.212687275466248</v>
      </c>
      <c r="AF12" s="44">
        <f t="shared" si="26"/>
        <v>14.98284944212417</v>
      </c>
      <c r="AG12" s="44">
        <f t="shared" si="26"/>
        <v>15.723501553291579</v>
      </c>
      <c r="AH12" s="44">
        <f t="shared" si="1"/>
        <v>16.434636722898532</v>
      </c>
      <c r="AI12" s="44">
        <f t="shared" si="1"/>
        <v>17.116460041083954</v>
      </c>
      <c r="AJ12" s="44">
        <f t="shared" si="1"/>
        <v>17.769347587014476</v>
      </c>
      <c r="AK12" s="44">
        <f t="shared" si="1"/>
        <v>18.39381221590947</v>
      </c>
      <c r="AL12" s="44">
        <f t="shared" si="1"/>
        <v>18.990474946323772</v>
      </c>
      <c r="AM12" s="44">
        <f t="shared" si="1"/>
        <v>19.560041004418263</v>
      </c>
      <c r="AN12" s="44">
        <f t="shared" si="1"/>
        <v>20.103279759945359</v>
      </c>
      <c r="AO12" s="44">
        <f t="shared" si="1"/>
        <v>20.621007927843149</v>
      </c>
      <c r="AP12" s="52">
        <f t="shared" si="1"/>
        <v>21.114075519423295</v>
      </c>
      <c r="AQ12" s="3"/>
      <c r="AR12" s="59">
        <f t="shared" si="16"/>
        <v>0</v>
      </c>
      <c r="AS12" s="44">
        <f t="shared" si="16"/>
        <v>0.30099007522390359</v>
      </c>
      <c r="AT12" s="44">
        <f t="shared" si="16"/>
        <v>0.87164783739623675</v>
      </c>
      <c r="AU12" s="44">
        <f t="shared" si="16"/>
        <v>1.5937588853589633</v>
      </c>
      <c r="AV12" s="44">
        <f t="shared" si="16"/>
        <v>2.4146525099687635</v>
      </c>
      <c r="AW12" s="44">
        <f t="shared" si="16"/>
        <v>3.3009197924623876</v>
      </c>
      <c r="AX12" s="44">
        <f t="shared" si="16"/>
        <v>4.2290541830964665</v>
      </c>
      <c r="AY12" s="44">
        <f t="shared" si="16"/>
        <v>5.1816731277049772</v>
      </c>
      <c r="AZ12" s="44">
        <f t="shared" si="16"/>
        <v>6.1455707669456672</v>
      </c>
      <c r="BA12" s="44">
        <f t="shared" si="16"/>
        <v>7.1105642788132792</v>
      </c>
      <c r="BB12" s="44">
        <f t="shared" si="16"/>
        <v>8.0687456121076977</v>
      </c>
      <c r="BC12" s="44">
        <f t="shared" si="16"/>
        <v>9.0139646123270349</v>
      </c>
      <c r="BD12" s="44">
        <f t="shared" si="16"/>
        <v>9.9414553077145893</v>
      </c>
      <c r="BE12" s="44">
        <f t="shared" si="16"/>
        <v>10.847556342271963</v>
      </c>
      <c r="BF12" s="44">
        <f t="shared" si="16"/>
        <v>11.729496338991895</v>
      </c>
      <c r="BG12" s="44">
        <f t="shared" si="16"/>
        <v>12.585225768171405</v>
      </c>
      <c r="BH12" s="44">
        <f t="shared" si="27"/>
        <v>13.413283154342237</v>
      </c>
      <c r="BI12" s="44">
        <f t="shared" si="27"/>
        <v>14.212687275466248</v>
      </c>
      <c r="BJ12" s="44">
        <f t="shared" si="27"/>
        <v>14.98284944212417</v>
      </c>
      <c r="BK12" s="44">
        <f t="shared" si="27"/>
        <v>15.723501553291579</v>
      </c>
      <c r="BL12" s="44">
        <f t="shared" si="27"/>
        <v>16.434636722898532</v>
      </c>
      <c r="BM12" s="44">
        <f t="shared" si="27"/>
        <v>17.116460041083954</v>
      </c>
      <c r="BN12" s="44">
        <f t="shared" si="27"/>
        <v>17.769347587014476</v>
      </c>
      <c r="BO12" s="44">
        <f t="shared" si="27"/>
        <v>18.39381221590947</v>
      </c>
      <c r="BP12" s="44">
        <f t="shared" si="27"/>
        <v>18.990474946323772</v>
      </c>
      <c r="BQ12" s="44">
        <f t="shared" si="27"/>
        <v>19.560041004418263</v>
      </c>
      <c r="BR12" s="44">
        <f t="shared" si="27"/>
        <v>20.103279759945359</v>
      </c>
      <c r="BS12" s="44">
        <f t="shared" si="27"/>
        <v>20.621007927843149</v>
      </c>
      <c r="BT12" s="52">
        <f t="shared" si="27"/>
        <v>21.114075519423295</v>
      </c>
      <c r="BU12" s="3"/>
      <c r="BV12" s="3"/>
      <c r="BW12" s="59" t="s">
        <v>10</v>
      </c>
      <c r="BX12" s="44"/>
      <c r="BY12" s="44"/>
      <c r="BZ12" s="44"/>
      <c r="CA12" s="44">
        <f>1.5*(1-EXP(-0.0183*L12))</f>
        <v>0.66484245216886662</v>
      </c>
      <c r="CB12" s="44"/>
      <c r="CC12" s="44"/>
      <c r="CD12" s="44"/>
      <c r="CE12" s="44"/>
      <c r="CF12" s="44"/>
      <c r="CG12" s="44"/>
      <c r="CH12" s="3"/>
      <c r="CI12" s="59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4"/>
      <c r="DG12" s="44"/>
      <c r="DH12" s="44"/>
      <c r="DI12" s="44"/>
      <c r="DJ12" s="44"/>
      <c r="DK12" s="44"/>
      <c r="DL12" s="44"/>
      <c r="DM12" s="44">
        <f t="shared" si="19"/>
        <v>0</v>
      </c>
      <c r="DN12" s="44">
        <f t="shared" si="7"/>
        <v>0</v>
      </c>
      <c r="DO12" s="44">
        <f t="shared" si="7"/>
        <v>0</v>
      </c>
      <c r="DP12" s="44">
        <f t="shared" si="7"/>
        <v>0</v>
      </c>
      <c r="DQ12" s="44">
        <f t="shared" si="7"/>
        <v>0</v>
      </c>
      <c r="DR12" s="44">
        <f t="shared" si="7"/>
        <v>0</v>
      </c>
      <c r="DS12" s="44">
        <f t="shared" si="7"/>
        <v>0</v>
      </c>
      <c r="DT12" s="44">
        <f t="shared" si="7"/>
        <v>0</v>
      </c>
      <c r="DU12" s="44">
        <f t="shared" si="7"/>
        <v>0</v>
      </c>
      <c r="DV12" s="44">
        <f t="shared" si="7"/>
        <v>0</v>
      </c>
      <c r="DW12" s="44">
        <f t="shared" si="7"/>
        <v>0</v>
      </c>
      <c r="DX12" s="44">
        <f t="shared" si="7"/>
        <v>0</v>
      </c>
      <c r="DY12" s="44">
        <f t="shared" si="7"/>
        <v>0</v>
      </c>
      <c r="DZ12" s="44">
        <f t="shared" si="7"/>
        <v>0</v>
      </c>
      <c r="EA12" s="44">
        <f t="shared" si="7"/>
        <v>0</v>
      </c>
      <c r="EB12" s="44">
        <f t="shared" si="7"/>
        <v>0</v>
      </c>
      <c r="EC12" s="44">
        <f t="shared" si="7"/>
        <v>0</v>
      </c>
      <c r="ED12" s="44">
        <f t="shared" si="8"/>
        <v>0</v>
      </c>
      <c r="EE12" s="44">
        <f t="shared" si="8"/>
        <v>0</v>
      </c>
      <c r="EF12" s="44">
        <f t="shared" si="8"/>
        <v>0</v>
      </c>
      <c r="EG12" s="44">
        <f t="shared" si="8"/>
        <v>0</v>
      </c>
      <c r="EH12" s="44">
        <f t="shared" si="8"/>
        <v>0</v>
      </c>
      <c r="EI12" s="44">
        <f t="shared" si="8"/>
        <v>0</v>
      </c>
      <c r="EJ12" s="44">
        <f t="shared" si="8"/>
        <v>0</v>
      </c>
      <c r="EK12" s="44">
        <f t="shared" si="8"/>
        <v>0</v>
      </c>
      <c r="EL12" s="44">
        <f t="shared" si="8"/>
        <v>0</v>
      </c>
      <c r="EM12" s="44">
        <f t="shared" si="8"/>
        <v>0</v>
      </c>
      <c r="EN12" s="44">
        <f t="shared" si="8"/>
        <v>0</v>
      </c>
      <c r="EO12" s="44">
        <f t="shared" si="8"/>
        <v>0</v>
      </c>
      <c r="EP12" s="44"/>
      <c r="EQ12" s="44">
        <f t="shared" si="20"/>
        <v>0.66484245216886662</v>
      </c>
      <c r="ER12" s="44">
        <f t="shared" si="9"/>
        <v>0.66484245216886662</v>
      </c>
      <c r="ES12" s="44">
        <f t="shared" si="9"/>
        <v>0.66484245216886662</v>
      </c>
      <c r="ET12" s="44">
        <f t="shared" si="9"/>
        <v>0.66484245216886662</v>
      </c>
      <c r="EU12" s="44">
        <f t="shared" si="9"/>
        <v>0.66484245216886662</v>
      </c>
      <c r="EV12" s="44">
        <f t="shared" si="9"/>
        <v>0.66484245216886662</v>
      </c>
      <c r="EW12" s="44">
        <f t="shared" si="9"/>
        <v>0.66484245216886662</v>
      </c>
      <c r="EX12" s="44">
        <f t="shared" si="9"/>
        <v>0.66484245216886662</v>
      </c>
      <c r="EY12" s="44">
        <f t="shared" si="9"/>
        <v>0.66484245216886662</v>
      </c>
      <c r="EZ12" s="44">
        <f t="shared" si="9"/>
        <v>0.66484245216886662</v>
      </c>
      <c r="FA12" s="44">
        <f t="shared" si="9"/>
        <v>0.66484245216886662</v>
      </c>
      <c r="FB12" s="44">
        <f t="shared" si="9"/>
        <v>0.66484245216886662</v>
      </c>
      <c r="FC12" s="44">
        <f t="shared" si="9"/>
        <v>0.66484245216886662</v>
      </c>
      <c r="FD12" s="44">
        <f t="shared" si="9"/>
        <v>0.66484245216886662</v>
      </c>
      <c r="FE12" s="44">
        <f t="shared" si="9"/>
        <v>0.66484245216886662</v>
      </c>
      <c r="FF12" s="44">
        <f t="shared" si="9"/>
        <v>0.66484245216886662</v>
      </c>
      <c r="FG12" s="44">
        <f t="shared" si="9"/>
        <v>0.66484245216886662</v>
      </c>
      <c r="FH12" s="44">
        <f t="shared" si="10"/>
        <v>0.66484245216886662</v>
      </c>
      <c r="FI12" s="44">
        <f t="shared" si="10"/>
        <v>0.66484245216886662</v>
      </c>
      <c r="FJ12" s="44">
        <f t="shared" si="10"/>
        <v>0.66484245216886662</v>
      </c>
      <c r="FK12" s="44">
        <f t="shared" si="10"/>
        <v>0.66484245216886662</v>
      </c>
      <c r="FL12" s="44">
        <f t="shared" si="10"/>
        <v>0.66484245216886662</v>
      </c>
      <c r="FM12" s="44">
        <f t="shared" si="10"/>
        <v>0.66484245216886662</v>
      </c>
      <c r="FN12" s="44">
        <f t="shared" si="10"/>
        <v>0.66484245216886662</v>
      </c>
      <c r="FO12" s="44">
        <f t="shared" si="10"/>
        <v>0.66484245216886662</v>
      </c>
      <c r="FP12" s="44">
        <f t="shared" si="10"/>
        <v>0.66484245216886662</v>
      </c>
      <c r="FQ12" s="44">
        <f t="shared" si="10"/>
        <v>0.66484245216886662</v>
      </c>
      <c r="FR12" s="44">
        <f t="shared" si="10"/>
        <v>0.66484245216886662</v>
      </c>
      <c r="FS12" s="44">
        <f t="shared" si="10"/>
        <v>0.66484245216886662</v>
      </c>
      <c r="FT12" s="44"/>
      <c r="FU12" s="44">
        <f t="shared" si="11"/>
        <v>0</v>
      </c>
      <c r="FV12" s="44">
        <f t="shared" si="11"/>
        <v>60.033293907105502</v>
      </c>
      <c r="FW12" s="44">
        <f t="shared" si="11"/>
        <v>173.85254569266107</v>
      </c>
      <c r="FX12" s="44">
        <f t="shared" si="11"/>
        <v>317.87956965239181</v>
      </c>
      <c r="FY12" s="44">
        <f t="shared" si="11"/>
        <v>481.60904875900241</v>
      </c>
      <c r="FZ12" s="44">
        <f t="shared" si="11"/>
        <v>658.37748277003197</v>
      </c>
      <c r="GA12" s="44">
        <f t="shared" si="11"/>
        <v>843.49642603345728</v>
      </c>
      <c r="GB12" s="44">
        <f t="shared" si="11"/>
        <v>1033.4988805682692</v>
      </c>
      <c r="GC12" s="44">
        <f t="shared" si="11"/>
        <v>1225.7509016020379</v>
      </c>
      <c r="GD12" s="44">
        <f t="shared" si="11"/>
        <v>1418.2214974291708</v>
      </c>
      <c r="GE12" s="44">
        <f t="shared" si="11"/>
        <v>1609.3333856041393</v>
      </c>
      <c r="GF12" s="44">
        <f t="shared" si="11"/>
        <v>1797.8599009868678</v>
      </c>
      <c r="GG12" s="44">
        <f t="shared" si="11"/>
        <v>1982.8504574724484</v>
      </c>
      <c r="GH12" s="44">
        <f t="shared" si="11"/>
        <v>2163.5747875908096</v>
      </c>
      <c r="GI12" s="44">
        <f t="shared" si="11"/>
        <v>2339.4801326163342</v>
      </c>
      <c r="GJ12" s="44">
        <f t="shared" si="11"/>
        <v>2510.1577082429653</v>
      </c>
      <c r="GK12" s="44">
        <f t="shared" si="11"/>
        <v>2675.3160191904726</v>
      </c>
      <c r="GL12" s="44">
        <f t="shared" si="11"/>
        <v>2834.7593580390685</v>
      </c>
      <c r="GM12" s="44">
        <f t="shared" si="11"/>
        <v>2988.3703090736303</v>
      </c>
      <c r="GN12" s="44">
        <f t="shared" si="11"/>
        <v>3136.0953988114065</v>
      </c>
      <c r="GO12" s="44">
        <f t="shared" si="11"/>
        <v>3277.9332538069098</v>
      </c>
      <c r="GP12" s="44">
        <f t="shared" si="11"/>
        <v>3413.9247798494025</v>
      </c>
      <c r="GQ12" s="44">
        <f t="shared" si="11"/>
        <v>3544.1449869574908</v>
      </c>
      <c r="GR12" s="44">
        <f t="shared" si="11"/>
        <v>3668.6961655076716</v>
      </c>
      <c r="GS12" s="44">
        <f t="shared" si="11"/>
        <v>3787.7021793495965</v>
      </c>
      <c r="GT12" s="44">
        <f t="shared" si="11"/>
        <v>3901.3036877703053</v>
      </c>
      <c r="GU12" s="44">
        <f t="shared" si="11"/>
        <v>4009.6541436716448</v>
      </c>
      <c r="GV12" s="44">
        <f t="shared" si="11"/>
        <v>4112.916443082263</v>
      </c>
      <c r="GW12" s="44">
        <f t="shared" si="11"/>
        <v>4211.2601230836053</v>
      </c>
      <c r="GX12"/>
    </row>
    <row r="13" spans="1:271" x14ac:dyDescent="0.25">
      <c r="A13" s="24">
        <v>9</v>
      </c>
      <c r="B13" s="22" t="str">
        <f t="shared" si="14"/>
        <v/>
      </c>
      <c r="C13" s="3"/>
      <c r="D13" s="44" t="s">
        <v>11</v>
      </c>
      <c r="E13" s="44">
        <v>30</v>
      </c>
      <c r="F13" s="44">
        <v>2.3199999999999998E-2</v>
      </c>
      <c r="G13" s="44">
        <v>1.6</v>
      </c>
      <c r="H13" s="44"/>
      <c r="I13" s="44"/>
      <c r="J13" s="44">
        <v>0.9</v>
      </c>
      <c r="K13" s="44">
        <v>32</v>
      </c>
      <c r="L13" s="44">
        <f>IF('Graph-Settings'!$I$6='Graph-Settings'!$C$46, K13, 'Graph-Settings'!$I$6)</f>
        <v>32</v>
      </c>
      <c r="M13" s="44">
        <f t="shared" si="15"/>
        <v>1</v>
      </c>
      <c r="N13" s="44">
        <f>IF('Graph-Settings'!$I$6&gt;69, 0.2*(N12), 0)</f>
        <v>0</v>
      </c>
      <c r="O13" s="44">
        <f>IF('Graph-Settings'!$I$6&gt;69, 0.2*(O12), 0)</f>
        <v>6.0198015044780721E-2</v>
      </c>
      <c r="P13" s="44">
        <f>IF('Graph-Settings'!$I$6&gt;69, 0.2*(P12), 0)</f>
        <v>0.17432956747924735</v>
      </c>
      <c r="Q13" s="44">
        <f>IF('Graph-Settings'!$I$6&gt;69, 0.2*(Q12), 0)</f>
        <v>0.3187517770717927</v>
      </c>
      <c r="R13" s="44">
        <f>IF('Graph-Settings'!$I$6&gt;69, 0.2*(R12), 0)</f>
        <v>0.4829305019937527</v>
      </c>
      <c r="S13" s="44">
        <f>IF('Graph-Settings'!$I$6&gt;69, 0.2*(S12), 0)</f>
        <v>0.66018395849247757</v>
      </c>
      <c r="T13" s="44">
        <f>IF('Graph-Settings'!$I$6&gt;69, 0.2*(T12), 0)</f>
        <v>0.84581083661929335</v>
      </c>
      <c r="U13" s="44">
        <f>IF('Graph-Settings'!$I$6&gt;69, 0.2*(U12), 0)</f>
        <v>1.0363346255409955</v>
      </c>
      <c r="V13" s="44">
        <f>IF('Graph-Settings'!$I$6&gt;69, 0.2*(V12), 0)</f>
        <v>1.2291141533891334</v>
      </c>
      <c r="W13" s="44">
        <f>IF('Graph-Settings'!$I$6&gt;69, 0.2*(W12), 0)</f>
        <v>1.4221128557626559</v>
      </c>
      <c r="X13" s="44">
        <f>IF('Graph-Settings'!$I$6&gt;69, 0.2*(X12), 0)</f>
        <v>1.6137491224215397</v>
      </c>
      <c r="Y13" s="44">
        <f>IF('Graph-Settings'!$I$6&gt;69, 0.2*(Y12), 0)</f>
        <v>1.8027929224654071</v>
      </c>
      <c r="Z13" s="44">
        <f>IF('Graph-Settings'!$I$6&gt;69, 0.2*(Z12), 0)</f>
        <v>1.9882910615429179</v>
      </c>
      <c r="AA13" s="44">
        <f>IF('Graph-Settings'!$I$6&gt;69, 0.2*(AA12), 0)</f>
        <v>2.1695112684543925</v>
      </c>
      <c r="AB13" s="44">
        <f>IF('Graph-Settings'!$I$6&gt;69, 0.2*(AB12), 0)</f>
        <v>2.3458992677983792</v>
      </c>
      <c r="AC13" s="44">
        <f>IF('Graph-Settings'!$I$6&gt;69, 0.2*(AC12), 0)</f>
        <v>2.5170451536342813</v>
      </c>
      <c r="AD13" s="44">
        <f>IF('Graph-Settings'!$I$6&gt;69, 0.2*(AD12), 0)</f>
        <v>2.6826566308684474</v>
      </c>
      <c r="AE13" s="44">
        <f>IF('Graph-Settings'!$I$6&gt;69, 0.2*(AE12), 0)</f>
        <v>2.8425374550932498</v>
      </c>
      <c r="AF13" s="44">
        <f>IF('Graph-Settings'!$I$6&gt;69, 0.2*(AF12), 0)</f>
        <v>2.9965698884248342</v>
      </c>
      <c r="AG13" s="44">
        <f>IF('Graph-Settings'!$I$6&gt;69, 0.2*(AG12), 0)</f>
        <v>3.1447003106583158</v>
      </c>
      <c r="AH13" s="44">
        <f>IF('Graph-Settings'!$I$6&gt;69, 0.2*(AH12), 0)</f>
        <v>3.2869273445797065</v>
      </c>
      <c r="AI13" s="44">
        <f>IF('Graph-Settings'!$I$6&gt;69, 0.2*(AI12), 0)</f>
        <v>3.4232920082167908</v>
      </c>
      <c r="AJ13" s="44">
        <f>IF('Graph-Settings'!$I$6&gt;69, 0.2*(AJ12), 0)</f>
        <v>3.5538695174028954</v>
      </c>
      <c r="AK13" s="44">
        <f>IF('Graph-Settings'!$I$6&gt;69, 0.2*(AK12), 0)</f>
        <v>3.6787624431818942</v>
      </c>
      <c r="AL13" s="44">
        <f>IF('Graph-Settings'!$I$6&gt;69, 0.2*(AL12), 0)</f>
        <v>3.7980949892647544</v>
      </c>
      <c r="AM13" s="44">
        <f>IF('Graph-Settings'!$I$6&gt;69, 0.2*(AM12), 0)</f>
        <v>3.912008200883653</v>
      </c>
      <c r="AN13" s="44">
        <f>IF('Graph-Settings'!$I$6&gt;69, 0.2*(AN12), 0)</f>
        <v>4.0206559519890721</v>
      </c>
      <c r="AO13" s="44">
        <f>IF('Graph-Settings'!$I$6&gt;69, 0.2*(AO12), 0)</f>
        <v>4.1242015855686303</v>
      </c>
      <c r="AP13" s="52">
        <f>IF('Graph-Settings'!$I$6&gt;69, 0.2*(AP12), 0)</f>
        <v>4.2228151038846589</v>
      </c>
      <c r="AQ13" s="3"/>
      <c r="AR13" s="59">
        <f t="shared" si="16"/>
        <v>0</v>
      </c>
      <c r="AS13" s="44">
        <f t="shared" si="16"/>
        <v>6.0198015044780721E-2</v>
      </c>
      <c r="AT13" s="44">
        <f t="shared" si="16"/>
        <v>0.17432956747924735</v>
      </c>
      <c r="AU13" s="44">
        <f t="shared" si="16"/>
        <v>0.3187517770717927</v>
      </c>
      <c r="AV13" s="44">
        <f t="shared" si="16"/>
        <v>0.4829305019937527</v>
      </c>
      <c r="AW13" s="44">
        <f t="shared" si="16"/>
        <v>0.66018395849247757</v>
      </c>
      <c r="AX13" s="44">
        <f t="shared" si="16"/>
        <v>0.84581083661929335</v>
      </c>
      <c r="AY13" s="44">
        <f t="shared" si="16"/>
        <v>1.0363346255409955</v>
      </c>
      <c r="AZ13" s="44">
        <f t="shared" si="16"/>
        <v>1.2291141533891334</v>
      </c>
      <c r="BA13" s="44">
        <f t="shared" si="16"/>
        <v>1.4221128557626559</v>
      </c>
      <c r="BB13" s="44">
        <f t="shared" si="16"/>
        <v>1.6137491224215397</v>
      </c>
      <c r="BC13" s="44">
        <f t="shared" si="16"/>
        <v>1.8027929224654071</v>
      </c>
      <c r="BD13" s="44">
        <f t="shared" si="16"/>
        <v>1.9882910615429179</v>
      </c>
      <c r="BE13" s="44">
        <f t="shared" si="16"/>
        <v>2.1695112684543925</v>
      </c>
      <c r="BF13" s="44">
        <f t="shared" si="16"/>
        <v>2.3458992677983792</v>
      </c>
      <c r="BG13" s="44">
        <f t="shared" si="16"/>
        <v>2.5170451536342813</v>
      </c>
      <c r="BH13" s="44">
        <f t="shared" si="27"/>
        <v>2.6826566308684474</v>
      </c>
      <c r="BI13" s="44">
        <f t="shared" si="27"/>
        <v>2.8425374550932498</v>
      </c>
      <c r="BJ13" s="44">
        <f t="shared" si="27"/>
        <v>2.9965698884248342</v>
      </c>
      <c r="BK13" s="44">
        <f t="shared" si="27"/>
        <v>3.1447003106583158</v>
      </c>
      <c r="BL13" s="44">
        <f t="shared" si="27"/>
        <v>3.2869273445797065</v>
      </c>
      <c r="BM13" s="44">
        <f t="shared" si="27"/>
        <v>3.4232920082167908</v>
      </c>
      <c r="BN13" s="44">
        <f t="shared" si="27"/>
        <v>3.5538695174028954</v>
      </c>
      <c r="BO13" s="44">
        <f t="shared" si="27"/>
        <v>3.6787624431818942</v>
      </c>
      <c r="BP13" s="44">
        <f t="shared" si="27"/>
        <v>3.7980949892647544</v>
      </c>
      <c r="BQ13" s="44">
        <f t="shared" si="27"/>
        <v>3.912008200883653</v>
      </c>
      <c r="BR13" s="44">
        <f t="shared" si="27"/>
        <v>4.0206559519890721</v>
      </c>
      <c r="BS13" s="44">
        <f t="shared" si="27"/>
        <v>4.1242015855686303</v>
      </c>
      <c r="BT13" s="52">
        <f t="shared" si="27"/>
        <v>4.2228151038846589</v>
      </c>
      <c r="BU13" s="3"/>
      <c r="BV13" s="3"/>
      <c r="BW13" s="59" t="s">
        <v>11</v>
      </c>
      <c r="BX13" s="44"/>
      <c r="BY13" s="44"/>
      <c r="BZ13" s="44"/>
      <c r="CA13" s="44">
        <f>1.5*(1-EXP(-0.0183*L13))</f>
        <v>0.66484245216886662</v>
      </c>
      <c r="CB13" s="44"/>
      <c r="CC13" s="44"/>
      <c r="CD13" s="44"/>
      <c r="CE13" s="44"/>
      <c r="CF13" s="44"/>
      <c r="CG13" s="44"/>
      <c r="CH13" s="3"/>
      <c r="CI13" s="59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>
        <f t="shared" si="19"/>
        <v>0</v>
      </c>
      <c r="DN13" s="44">
        <f t="shared" si="7"/>
        <v>0</v>
      </c>
      <c r="DO13" s="44">
        <f t="shared" si="7"/>
        <v>0</v>
      </c>
      <c r="DP13" s="44">
        <f t="shared" si="7"/>
        <v>0</v>
      </c>
      <c r="DQ13" s="44">
        <f t="shared" si="7"/>
        <v>0</v>
      </c>
      <c r="DR13" s="44">
        <f t="shared" si="7"/>
        <v>0</v>
      </c>
      <c r="DS13" s="44">
        <f t="shared" si="7"/>
        <v>0</v>
      </c>
      <c r="DT13" s="44">
        <f t="shared" si="7"/>
        <v>0</v>
      </c>
      <c r="DU13" s="44">
        <f t="shared" si="7"/>
        <v>0</v>
      </c>
      <c r="DV13" s="44">
        <f t="shared" si="7"/>
        <v>0</v>
      </c>
      <c r="DW13" s="44">
        <f t="shared" si="7"/>
        <v>0</v>
      </c>
      <c r="DX13" s="44">
        <f t="shared" si="7"/>
        <v>0</v>
      </c>
      <c r="DY13" s="44">
        <f t="shared" si="7"/>
        <v>0</v>
      </c>
      <c r="DZ13" s="44">
        <f t="shared" si="7"/>
        <v>0</v>
      </c>
      <c r="EA13" s="44">
        <f t="shared" si="7"/>
        <v>0</v>
      </c>
      <c r="EB13" s="44">
        <f t="shared" si="7"/>
        <v>0</v>
      </c>
      <c r="EC13" s="44">
        <f t="shared" si="7"/>
        <v>0</v>
      </c>
      <c r="ED13" s="44">
        <f t="shared" si="8"/>
        <v>0</v>
      </c>
      <c r="EE13" s="44">
        <f t="shared" si="8"/>
        <v>0</v>
      </c>
      <c r="EF13" s="44">
        <f t="shared" si="8"/>
        <v>0</v>
      </c>
      <c r="EG13" s="44">
        <f t="shared" si="8"/>
        <v>0</v>
      </c>
      <c r="EH13" s="44">
        <f t="shared" si="8"/>
        <v>0</v>
      </c>
      <c r="EI13" s="44">
        <f t="shared" si="8"/>
        <v>0</v>
      </c>
      <c r="EJ13" s="44">
        <f t="shared" si="8"/>
        <v>0</v>
      </c>
      <c r="EK13" s="44">
        <f t="shared" si="8"/>
        <v>0</v>
      </c>
      <c r="EL13" s="44">
        <f t="shared" si="8"/>
        <v>0</v>
      </c>
      <c r="EM13" s="44">
        <f t="shared" si="8"/>
        <v>0</v>
      </c>
      <c r="EN13" s="44">
        <f t="shared" si="8"/>
        <v>0</v>
      </c>
      <c r="EO13" s="44">
        <f t="shared" si="8"/>
        <v>0</v>
      </c>
      <c r="EP13" s="44"/>
      <c r="EQ13" s="44">
        <f t="shared" si="20"/>
        <v>0.66484245216886662</v>
      </c>
      <c r="ER13" s="44">
        <f t="shared" si="9"/>
        <v>0.66484245216886662</v>
      </c>
      <c r="ES13" s="44">
        <f t="shared" si="9"/>
        <v>0.66484245216886662</v>
      </c>
      <c r="ET13" s="44">
        <f t="shared" si="9"/>
        <v>0.66484245216886662</v>
      </c>
      <c r="EU13" s="44">
        <f t="shared" si="9"/>
        <v>0.66484245216886662</v>
      </c>
      <c r="EV13" s="44">
        <f t="shared" si="9"/>
        <v>0.66484245216886662</v>
      </c>
      <c r="EW13" s="44">
        <f t="shared" si="9"/>
        <v>0.66484245216886662</v>
      </c>
      <c r="EX13" s="44">
        <f t="shared" si="9"/>
        <v>0.66484245216886662</v>
      </c>
      <c r="EY13" s="44">
        <f t="shared" si="9"/>
        <v>0.66484245216886662</v>
      </c>
      <c r="EZ13" s="44">
        <f t="shared" si="9"/>
        <v>0.66484245216886662</v>
      </c>
      <c r="FA13" s="44">
        <f t="shared" si="9"/>
        <v>0.66484245216886662</v>
      </c>
      <c r="FB13" s="44">
        <f t="shared" si="9"/>
        <v>0.66484245216886662</v>
      </c>
      <c r="FC13" s="44">
        <f t="shared" si="9"/>
        <v>0.66484245216886662</v>
      </c>
      <c r="FD13" s="44">
        <f t="shared" si="9"/>
        <v>0.66484245216886662</v>
      </c>
      <c r="FE13" s="44">
        <f t="shared" si="9"/>
        <v>0.66484245216886662</v>
      </c>
      <c r="FF13" s="44">
        <f t="shared" si="9"/>
        <v>0.66484245216886662</v>
      </c>
      <c r="FG13" s="44">
        <f t="shared" si="9"/>
        <v>0.66484245216886662</v>
      </c>
      <c r="FH13" s="44">
        <f t="shared" si="10"/>
        <v>0.66484245216886662</v>
      </c>
      <c r="FI13" s="44">
        <f t="shared" si="10"/>
        <v>0.66484245216886662</v>
      </c>
      <c r="FJ13" s="44">
        <f t="shared" si="10"/>
        <v>0.66484245216886662</v>
      </c>
      <c r="FK13" s="44">
        <f t="shared" si="10"/>
        <v>0.66484245216886662</v>
      </c>
      <c r="FL13" s="44">
        <f t="shared" si="10"/>
        <v>0.66484245216886662</v>
      </c>
      <c r="FM13" s="44">
        <f t="shared" si="10"/>
        <v>0.66484245216886662</v>
      </c>
      <c r="FN13" s="44">
        <f t="shared" si="10"/>
        <v>0.66484245216886662</v>
      </c>
      <c r="FO13" s="44">
        <f t="shared" si="10"/>
        <v>0.66484245216886662</v>
      </c>
      <c r="FP13" s="44">
        <f t="shared" si="10"/>
        <v>0.66484245216886662</v>
      </c>
      <c r="FQ13" s="44">
        <f t="shared" si="10"/>
        <v>0.66484245216886662</v>
      </c>
      <c r="FR13" s="44">
        <f t="shared" si="10"/>
        <v>0.66484245216886662</v>
      </c>
      <c r="FS13" s="44">
        <f t="shared" si="10"/>
        <v>0.66484245216886662</v>
      </c>
      <c r="FT13" s="44"/>
      <c r="FU13" s="44">
        <f t="shared" si="11"/>
        <v>0</v>
      </c>
      <c r="FV13" s="44">
        <f t="shared" si="11"/>
        <v>12.006658781421102</v>
      </c>
      <c r="FW13" s="44">
        <f t="shared" si="11"/>
        <v>34.770509138532212</v>
      </c>
      <c r="FX13" s="44">
        <f t="shared" si="11"/>
        <v>63.575913930478364</v>
      </c>
      <c r="FY13" s="44">
        <f t="shared" si="11"/>
        <v>96.321809751800473</v>
      </c>
      <c r="FZ13" s="44">
        <f t="shared" si="11"/>
        <v>131.6754965540064</v>
      </c>
      <c r="GA13" s="44">
        <f t="shared" si="11"/>
        <v>168.69928520669146</v>
      </c>
      <c r="GB13" s="44">
        <f t="shared" si="11"/>
        <v>206.69977611365388</v>
      </c>
      <c r="GC13" s="44">
        <f t="shared" si="11"/>
        <v>245.15018032040757</v>
      </c>
      <c r="GD13" s="44">
        <f t="shared" si="11"/>
        <v>283.64429948583415</v>
      </c>
      <c r="GE13" s="44">
        <f t="shared" si="11"/>
        <v>321.86667712082789</v>
      </c>
      <c r="GF13" s="44">
        <f t="shared" si="11"/>
        <v>359.57198019737359</v>
      </c>
      <c r="GG13" s="44">
        <f t="shared" si="11"/>
        <v>396.5700914944897</v>
      </c>
      <c r="GH13" s="44">
        <f t="shared" si="11"/>
        <v>432.71495751816195</v>
      </c>
      <c r="GI13" s="44">
        <f t="shared" si="11"/>
        <v>467.89602652326693</v>
      </c>
      <c r="GJ13" s="44">
        <f t="shared" si="11"/>
        <v>502.03154164859313</v>
      </c>
      <c r="GK13" s="44">
        <f t="shared" si="11"/>
        <v>535.06320383809452</v>
      </c>
      <c r="GL13" s="44">
        <f t="shared" si="11"/>
        <v>566.9518716078137</v>
      </c>
      <c r="GM13" s="44">
        <f t="shared" si="11"/>
        <v>597.67406181472609</v>
      </c>
      <c r="GN13" s="44">
        <f t="shared" si="11"/>
        <v>627.21907976228135</v>
      </c>
      <c r="GO13" s="44">
        <f t="shared" si="11"/>
        <v>655.58665076138197</v>
      </c>
      <c r="GP13" s="44">
        <f t="shared" si="11"/>
        <v>682.78495596988046</v>
      </c>
      <c r="GQ13" s="44">
        <f t="shared" si="11"/>
        <v>708.82899739149821</v>
      </c>
      <c r="GR13" s="44">
        <f t="shared" si="11"/>
        <v>733.73923310153441</v>
      </c>
      <c r="GS13" s="44">
        <f t="shared" ref="GS13:GW22" si="29">300*FO13*BP13</f>
        <v>757.54043586991929</v>
      </c>
      <c r="GT13" s="44">
        <f t="shared" si="29"/>
        <v>780.26073755406117</v>
      </c>
      <c r="GU13" s="44">
        <f t="shared" si="29"/>
        <v>801.930828734329</v>
      </c>
      <c r="GV13" s="44">
        <f t="shared" si="29"/>
        <v>822.58328861645271</v>
      </c>
      <c r="GW13" s="44">
        <f t="shared" si="29"/>
        <v>842.25202461672109</v>
      </c>
      <c r="GX13"/>
    </row>
    <row r="14" spans="1:271" x14ac:dyDescent="0.25">
      <c r="A14" s="24">
        <v>10</v>
      </c>
      <c r="B14" s="22" t="str">
        <f t="shared" si="14"/>
        <v/>
      </c>
      <c r="C14" s="3"/>
      <c r="D14" s="45" t="s">
        <v>12</v>
      </c>
      <c r="E14" s="45">
        <v>75</v>
      </c>
      <c r="F14" s="45">
        <v>2.9700000000000001E-2</v>
      </c>
      <c r="G14" s="45">
        <v>1.3</v>
      </c>
      <c r="H14" s="45"/>
      <c r="I14" s="45"/>
      <c r="J14" s="45">
        <v>0.75</v>
      </c>
      <c r="K14" s="45">
        <v>38</v>
      </c>
      <c r="L14" s="45">
        <f>IF('Graph-Settings'!$I$6='Graph-Settings'!$C$46, K14, 'Graph-Settings'!$I$6)</f>
        <v>38</v>
      </c>
      <c r="M14" s="45">
        <f t="shared" si="15"/>
        <v>1</v>
      </c>
      <c r="N14" s="45">
        <f t="shared" ref="N14:AC16" si="30">$E14*(1-EXP(-$F14*N$4))^$G14</f>
        <v>0</v>
      </c>
      <c r="O14" s="45">
        <f t="shared" si="30"/>
        <v>2.4329669322178633</v>
      </c>
      <c r="P14" s="45">
        <f t="shared" si="30"/>
        <v>5.7135238734016305</v>
      </c>
      <c r="Q14" s="45">
        <f t="shared" si="30"/>
        <v>9.2365675991140872</v>
      </c>
      <c r="R14" s="45">
        <f t="shared" si="30"/>
        <v>12.81969309339661</v>
      </c>
      <c r="S14" s="45">
        <f t="shared" si="30"/>
        <v>16.37063526902935</v>
      </c>
      <c r="T14" s="45">
        <f t="shared" si="30"/>
        <v>19.836435414721144</v>
      </c>
      <c r="U14" s="45">
        <f t="shared" si="30"/>
        <v>23.185355304272516</v>
      </c>
      <c r="V14" s="45">
        <f t="shared" si="30"/>
        <v>26.398453630128714</v>
      </c>
      <c r="W14" s="45">
        <f t="shared" si="30"/>
        <v>29.465025789035082</v>
      </c>
      <c r="X14" s="45">
        <f t="shared" si="30"/>
        <v>32.379885056615251</v>
      </c>
      <c r="Y14" s="45">
        <f t="shared" si="30"/>
        <v>35.141630476589974</v>
      </c>
      <c r="Z14" s="45">
        <f t="shared" si="30"/>
        <v>37.751489804452312</v>
      </c>
      <c r="AA14" s="45">
        <f t="shared" si="30"/>
        <v>40.212519355111539</v>
      </c>
      <c r="AB14" s="45">
        <f t="shared" si="30"/>
        <v>42.529036370330878</v>
      </c>
      <c r="AC14" s="45">
        <f t="shared" si="30"/>
        <v>44.706208757258153</v>
      </c>
      <c r="AD14" s="45">
        <f t="shared" ref="AD14:AP16" si="31">$E14*(1-EXP(-$F14*AD$4))^$G14</f>
        <v>46.749754618922026</v>
      </c>
      <c r="AE14" s="45">
        <f t="shared" si="31"/>
        <v>48.665720270765931</v>
      </c>
      <c r="AF14" s="45">
        <f t="shared" si="31"/>
        <v>50.460315474815154</v>
      </c>
      <c r="AG14" s="45">
        <f t="shared" si="31"/>
        <v>52.139791049311754</v>
      </c>
      <c r="AH14" s="45">
        <f t="shared" si="31"/>
        <v>53.710348259091354</v>
      </c>
      <c r="AI14" s="45">
        <f t="shared" si="31"/>
        <v>55.178072277562791</v>
      </c>
      <c r="AJ14" s="45">
        <f t="shared" si="31"/>
        <v>56.548884018865337</v>
      </c>
      <c r="AK14" s="45">
        <f t="shared" si="31"/>
        <v>57.828506065050412</v>
      </c>
      <c r="AL14" s="45">
        <f t="shared" si="31"/>
        <v>59.022439444958316</v>
      </c>
      <c r="AM14" s="45">
        <f t="shared" si="31"/>
        <v>60.135948779928903</v>
      </c>
      <c r="AN14" s="45">
        <f t="shared" si="31"/>
        <v>61.17405387687964</v>
      </c>
      <c r="AO14" s="45">
        <f t="shared" si="31"/>
        <v>62.14152627596733</v>
      </c>
      <c r="AP14" s="53">
        <f t="shared" si="31"/>
        <v>63.042889585546327</v>
      </c>
      <c r="AQ14" s="3"/>
      <c r="AR14" s="60">
        <f t="shared" si="16"/>
        <v>0</v>
      </c>
      <c r="AS14" s="45">
        <f t="shared" si="16"/>
        <v>2.4329669322178633</v>
      </c>
      <c r="AT14" s="45">
        <f t="shared" si="16"/>
        <v>5.7135238734016305</v>
      </c>
      <c r="AU14" s="45">
        <f t="shared" si="16"/>
        <v>9.2365675991140872</v>
      </c>
      <c r="AV14" s="45">
        <f t="shared" si="16"/>
        <v>12.81969309339661</v>
      </c>
      <c r="AW14" s="45">
        <f t="shared" si="16"/>
        <v>16.37063526902935</v>
      </c>
      <c r="AX14" s="45">
        <f t="shared" si="16"/>
        <v>19.836435414721144</v>
      </c>
      <c r="AY14" s="45">
        <f t="shared" si="16"/>
        <v>23.185355304272516</v>
      </c>
      <c r="AZ14" s="45">
        <f t="shared" si="16"/>
        <v>26.398453630128714</v>
      </c>
      <c r="BA14" s="45">
        <f t="shared" si="16"/>
        <v>29.465025789035082</v>
      </c>
      <c r="BB14" s="45">
        <f t="shared" si="16"/>
        <v>32.379885056615251</v>
      </c>
      <c r="BC14" s="45">
        <f t="shared" si="16"/>
        <v>35.141630476589974</v>
      </c>
      <c r="BD14" s="45">
        <f t="shared" si="16"/>
        <v>37.751489804452312</v>
      </c>
      <c r="BE14" s="45">
        <f t="shared" si="16"/>
        <v>40.212519355111539</v>
      </c>
      <c r="BF14" s="45">
        <f t="shared" si="16"/>
        <v>42.529036370330878</v>
      </c>
      <c r="BG14" s="45">
        <f t="shared" si="16"/>
        <v>44.706208757258153</v>
      </c>
      <c r="BH14" s="45">
        <f t="shared" si="27"/>
        <v>46.749754618922026</v>
      </c>
      <c r="BI14" s="45">
        <f t="shared" si="27"/>
        <v>48.665720270765931</v>
      </c>
      <c r="BJ14" s="45">
        <f t="shared" si="27"/>
        <v>50.460315474815154</v>
      </c>
      <c r="BK14" s="45">
        <f t="shared" si="27"/>
        <v>52.139791049311754</v>
      </c>
      <c r="BL14" s="45">
        <f t="shared" si="27"/>
        <v>53.710348259091354</v>
      </c>
      <c r="BM14" s="45">
        <f t="shared" si="27"/>
        <v>55.178072277562791</v>
      </c>
      <c r="BN14" s="45">
        <f t="shared" si="27"/>
        <v>56.548884018865337</v>
      </c>
      <c r="BO14" s="45">
        <f t="shared" si="27"/>
        <v>57.828506065050412</v>
      </c>
      <c r="BP14" s="45">
        <f t="shared" si="27"/>
        <v>59.022439444958316</v>
      </c>
      <c r="BQ14" s="45">
        <f t="shared" si="27"/>
        <v>60.135948779928903</v>
      </c>
      <c r="BR14" s="45">
        <f t="shared" si="27"/>
        <v>61.17405387687964</v>
      </c>
      <c r="BS14" s="45">
        <f t="shared" si="27"/>
        <v>62.14152627596733</v>
      </c>
      <c r="BT14" s="53">
        <f t="shared" si="27"/>
        <v>63.042889585546327</v>
      </c>
      <c r="BU14" s="3"/>
      <c r="BV14" s="3"/>
      <c r="BW14" s="60" t="s">
        <v>12</v>
      </c>
      <c r="BX14" s="45"/>
      <c r="BY14" s="45">
        <f>4*(1-EXP(-0.025*L14))</f>
        <v>2.4530359061819951</v>
      </c>
      <c r="BZ14" s="45">
        <f>4*(1-EXP(-0.034*L14))</f>
        <v>2.9011168332068209</v>
      </c>
      <c r="CA14" s="45">
        <f>BY14+BZ14</f>
        <v>5.354152739388816</v>
      </c>
      <c r="CB14" s="45"/>
      <c r="CC14" s="45"/>
      <c r="CD14" s="45"/>
      <c r="CE14" s="45"/>
      <c r="CF14" s="45"/>
      <c r="CG14" s="45"/>
      <c r="CH14" s="3"/>
      <c r="CI14" s="60"/>
      <c r="CJ14" s="45"/>
      <c r="CK14" s="45"/>
      <c r="CL14" s="45"/>
      <c r="CM14" s="45"/>
      <c r="CN14" s="45"/>
      <c r="CO14" s="45"/>
      <c r="CP14" s="45"/>
      <c r="CQ14" s="45"/>
      <c r="CR14" s="45"/>
      <c r="CS14" s="45"/>
      <c r="CT14" s="45"/>
      <c r="CU14" s="45"/>
      <c r="CV14" s="45"/>
      <c r="CW14" s="45"/>
      <c r="CX14" s="45"/>
      <c r="CY14" s="45"/>
      <c r="CZ14" s="45"/>
      <c r="DA14" s="45"/>
      <c r="DB14" s="45"/>
      <c r="DC14" s="45"/>
      <c r="DD14" s="45"/>
      <c r="DE14" s="45"/>
      <c r="DF14" s="45"/>
      <c r="DG14" s="45"/>
      <c r="DH14" s="45"/>
      <c r="DI14" s="45"/>
      <c r="DJ14" s="45"/>
      <c r="DK14" s="45"/>
      <c r="DL14" s="45"/>
      <c r="DM14" s="45">
        <f t="shared" si="19"/>
        <v>0</v>
      </c>
      <c r="DN14" s="45">
        <f t="shared" si="7"/>
        <v>0</v>
      </c>
      <c r="DO14" s="45">
        <f t="shared" si="7"/>
        <v>0</v>
      </c>
      <c r="DP14" s="45">
        <f t="shared" si="7"/>
        <v>0</v>
      </c>
      <c r="DQ14" s="45">
        <f t="shared" si="7"/>
        <v>0</v>
      </c>
      <c r="DR14" s="45">
        <f t="shared" si="7"/>
        <v>0</v>
      </c>
      <c r="DS14" s="45">
        <f t="shared" si="7"/>
        <v>0</v>
      </c>
      <c r="DT14" s="45">
        <f t="shared" si="7"/>
        <v>0</v>
      </c>
      <c r="DU14" s="45">
        <f t="shared" si="7"/>
        <v>0</v>
      </c>
      <c r="DV14" s="45">
        <f t="shared" si="7"/>
        <v>0</v>
      </c>
      <c r="DW14" s="45">
        <f t="shared" si="7"/>
        <v>0</v>
      </c>
      <c r="DX14" s="45">
        <f t="shared" si="7"/>
        <v>0</v>
      </c>
      <c r="DY14" s="45">
        <f t="shared" si="7"/>
        <v>0</v>
      </c>
      <c r="DZ14" s="45">
        <f t="shared" si="7"/>
        <v>0</v>
      </c>
      <c r="EA14" s="45">
        <f t="shared" si="7"/>
        <v>0</v>
      </c>
      <c r="EB14" s="45">
        <f t="shared" si="7"/>
        <v>0</v>
      </c>
      <c r="EC14" s="45">
        <f t="shared" si="7"/>
        <v>0</v>
      </c>
      <c r="ED14" s="45">
        <f t="shared" si="8"/>
        <v>0</v>
      </c>
      <c r="EE14" s="45">
        <f t="shared" si="8"/>
        <v>0</v>
      </c>
      <c r="EF14" s="45">
        <f t="shared" si="8"/>
        <v>0</v>
      </c>
      <c r="EG14" s="45">
        <f t="shared" si="8"/>
        <v>0</v>
      </c>
      <c r="EH14" s="45">
        <f t="shared" si="8"/>
        <v>0</v>
      </c>
      <c r="EI14" s="45">
        <f t="shared" si="8"/>
        <v>0</v>
      </c>
      <c r="EJ14" s="45">
        <f t="shared" si="8"/>
        <v>0</v>
      </c>
      <c r="EK14" s="45">
        <f t="shared" si="8"/>
        <v>0</v>
      </c>
      <c r="EL14" s="45">
        <f t="shared" si="8"/>
        <v>0</v>
      </c>
      <c r="EM14" s="45">
        <f t="shared" si="8"/>
        <v>0</v>
      </c>
      <c r="EN14" s="45">
        <f t="shared" si="8"/>
        <v>0</v>
      </c>
      <c r="EO14" s="45">
        <f t="shared" si="8"/>
        <v>0</v>
      </c>
      <c r="EP14" s="45"/>
      <c r="EQ14" s="45">
        <f t="shared" si="20"/>
        <v>5.354152739388816</v>
      </c>
      <c r="ER14" s="45">
        <f t="shared" si="9"/>
        <v>5.354152739388816</v>
      </c>
      <c r="ES14" s="45">
        <f t="shared" si="9"/>
        <v>5.354152739388816</v>
      </c>
      <c r="ET14" s="45">
        <f t="shared" si="9"/>
        <v>5.354152739388816</v>
      </c>
      <c r="EU14" s="45">
        <f t="shared" si="9"/>
        <v>5.354152739388816</v>
      </c>
      <c r="EV14" s="45">
        <f t="shared" si="9"/>
        <v>5.354152739388816</v>
      </c>
      <c r="EW14" s="45">
        <f t="shared" si="9"/>
        <v>5.354152739388816</v>
      </c>
      <c r="EX14" s="45">
        <f t="shared" si="9"/>
        <v>5.354152739388816</v>
      </c>
      <c r="EY14" s="45">
        <f t="shared" si="9"/>
        <v>5.354152739388816</v>
      </c>
      <c r="EZ14" s="45">
        <f t="shared" si="9"/>
        <v>5.354152739388816</v>
      </c>
      <c r="FA14" s="45">
        <f t="shared" si="9"/>
        <v>5.354152739388816</v>
      </c>
      <c r="FB14" s="45">
        <f t="shared" si="9"/>
        <v>5.354152739388816</v>
      </c>
      <c r="FC14" s="45">
        <f t="shared" si="9"/>
        <v>5.354152739388816</v>
      </c>
      <c r="FD14" s="45">
        <f t="shared" si="9"/>
        <v>5.354152739388816</v>
      </c>
      <c r="FE14" s="45">
        <f t="shared" si="9"/>
        <v>5.354152739388816</v>
      </c>
      <c r="FF14" s="45">
        <f t="shared" si="9"/>
        <v>5.354152739388816</v>
      </c>
      <c r="FG14" s="45">
        <f t="shared" si="9"/>
        <v>5.354152739388816</v>
      </c>
      <c r="FH14" s="45">
        <f t="shared" si="10"/>
        <v>5.354152739388816</v>
      </c>
      <c r="FI14" s="45">
        <f t="shared" si="10"/>
        <v>5.354152739388816</v>
      </c>
      <c r="FJ14" s="45">
        <f t="shared" si="10"/>
        <v>5.354152739388816</v>
      </c>
      <c r="FK14" s="45">
        <f t="shared" si="10"/>
        <v>5.354152739388816</v>
      </c>
      <c r="FL14" s="45">
        <f t="shared" si="10"/>
        <v>5.354152739388816</v>
      </c>
      <c r="FM14" s="45">
        <f t="shared" si="10"/>
        <v>5.354152739388816</v>
      </c>
      <c r="FN14" s="45">
        <f t="shared" si="10"/>
        <v>5.354152739388816</v>
      </c>
      <c r="FO14" s="45">
        <f t="shared" si="10"/>
        <v>5.354152739388816</v>
      </c>
      <c r="FP14" s="45">
        <f t="shared" si="10"/>
        <v>5.354152739388816</v>
      </c>
      <c r="FQ14" s="45">
        <f t="shared" si="10"/>
        <v>5.354152739388816</v>
      </c>
      <c r="FR14" s="45">
        <f t="shared" si="10"/>
        <v>5.354152739388816</v>
      </c>
      <c r="FS14" s="45">
        <f t="shared" si="10"/>
        <v>5.354152739388816</v>
      </c>
      <c r="FT14" s="45"/>
      <c r="FU14" s="45">
        <f t="shared" ref="FU14:FX22" si="32">300*EQ14*AR14</f>
        <v>0</v>
      </c>
      <c r="FV14" s="45">
        <f>300*ER14*AS14</f>
        <v>3907.9429694930031</v>
      </c>
      <c r="FW14" s="45">
        <f>300*ES14*AT14</f>
        <v>9177.323849501021</v>
      </c>
      <c r="FX14" s="45">
        <f>300*ET14*AU14</f>
        <v>14836.198114004001</v>
      </c>
      <c r="FY14" s="45">
        <f t="shared" ref="FY14:GN22" si="33">300*EU14*AV14</f>
        <v>20591.578468240004</v>
      </c>
      <c r="FZ14" s="45">
        <f t="shared" si="33"/>
        <v>26295.264501362599</v>
      </c>
      <c r="GA14" s="45">
        <f t="shared" si="33"/>
        <v>31862.191504631563</v>
      </c>
      <c r="GB14" s="45">
        <f t="shared" si="33"/>
        <v>37241.380084822114</v>
      </c>
      <c r="GC14" s="45">
        <f t="shared" si="33"/>
        <v>42402.405845814683</v>
      </c>
      <c r="GD14" s="45">
        <f t="shared" si="33"/>
        <v>47328.074563357288</v>
      </c>
      <c r="GE14" s="45">
        <f t="shared" si="33"/>
        <v>52010.055083091458</v>
      </c>
      <c r="GF14" s="45">
        <f t="shared" si="33"/>
        <v>56446.097124847118</v>
      </c>
      <c r="GG14" s="45">
        <f t="shared" si="33"/>
        <v>60638.172765755189</v>
      </c>
      <c r="GH14" s="45">
        <f t="shared" si="33"/>
        <v>64591.191198868866</v>
      </c>
      <c r="GI14" s="45">
        <f t="shared" si="33"/>
        <v>68312.086975732105</v>
      </c>
      <c r="GJ14" s="45">
        <f t="shared" si="33"/>
        <v>71809.161025608599</v>
      </c>
      <c r="GK14" s="45">
        <f t="shared" si="33"/>
        <v>75091.59802759689</v>
      </c>
      <c r="GL14" s="45">
        <f t="shared" si="33"/>
        <v>78169.109850615379</v>
      </c>
      <c r="GM14" s="45">
        <f t="shared" si="33"/>
        <v>81051.670898971628</v>
      </c>
      <c r="GN14" s="45">
        <f t="shared" si="33"/>
        <v>83749.321523349892</v>
      </c>
      <c r="GO14" s="45">
        <f t="shared" ref="GO14:GR22" si="34">300*FK14*BL14</f>
        <v>86272.022479482388</v>
      </c>
      <c r="GP14" s="45">
        <f t="shared" si="34"/>
        <v>88629.548051732068</v>
      </c>
      <c r="GQ14" s="45">
        <f t="shared" si="34"/>
        <v>90831.408683696485</v>
      </c>
      <c r="GR14" s="45">
        <f t="shared" si="34"/>
        <v>92886.79624888573</v>
      </c>
      <c r="GS14" s="45">
        <f t="shared" si="29"/>
        <v>94804.54675189023</v>
      </c>
      <c r="GT14" s="45">
        <f t="shared" si="29"/>
        <v>96593.116468740554</v>
      </c>
      <c r="GU14" s="45">
        <f t="shared" si="29"/>
        <v>98260.568443324242</v>
      </c>
      <c r="GV14" s="45">
        <f t="shared" si="29"/>
        <v>99814.566942081772</v>
      </c>
      <c r="GW14" s="45">
        <f t="shared" si="29"/>
        <v>101262.37799203186</v>
      </c>
      <c r="GX14"/>
    </row>
    <row r="15" spans="1:271" x14ac:dyDescent="0.25">
      <c r="A15" s="24">
        <v>11</v>
      </c>
      <c r="B15" s="22" t="str">
        <f t="shared" si="14"/>
        <v/>
      </c>
      <c r="C15" s="3"/>
      <c r="D15" s="45" t="s">
        <v>13</v>
      </c>
      <c r="E15" s="45">
        <v>40</v>
      </c>
      <c r="F15" s="45">
        <v>4.3799999999999999E-2</v>
      </c>
      <c r="G15" s="45">
        <v>1.7</v>
      </c>
      <c r="H15" s="45"/>
      <c r="I15" s="45"/>
      <c r="J15" s="45">
        <v>0.75</v>
      </c>
      <c r="K15" s="45">
        <v>63</v>
      </c>
      <c r="L15" s="45">
        <f>IF('Graph-Settings'!$I$6='Graph-Settings'!$C$46, K15, 'Graph-Settings'!$I$6)</f>
        <v>63</v>
      </c>
      <c r="M15" s="45">
        <f t="shared" si="15"/>
        <v>1</v>
      </c>
      <c r="N15" s="45">
        <f t="shared" si="30"/>
        <v>0</v>
      </c>
      <c r="O15" s="45">
        <f t="shared" si="30"/>
        <v>0.84920168758516179</v>
      </c>
      <c r="P15" s="45">
        <f t="shared" si="30"/>
        <v>2.5202631011057806</v>
      </c>
      <c r="Q15" s="45">
        <f t="shared" si="30"/>
        <v>4.5943166402254585</v>
      </c>
      <c r="R15" s="45">
        <f t="shared" si="30"/>
        <v>6.8670521146091765</v>
      </c>
      <c r="S15" s="45">
        <f t="shared" si="30"/>
        <v>9.2130099611922187</v>
      </c>
      <c r="T15" s="45">
        <f t="shared" si="30"/>
        <v>11.551025434128061</v>
      </c>
      <c r="U15" s="45">
        <f t="shared" si="30"/>
        <v>13.828113808516038</v>
      </c>
      <c r="V15" s="45">
        <f t="shared" si="30"/>
        <v>16.010267158981193</v>
      </c>
      <c r="W15" s="45">
        <f t="shared" si="30"/>
        <v>18.076625689445365</v>
      </c>
      <c r="X15" s="45">
        <f t="shared" si="30"/>
        <v>20.015560306430316</v>
      </c>
      <c r="Y15" s="45">
        <f t="shared" si="30"/>
        <v>21.821942592895915</v>
      </c>
      <c r="Z15" s="45">
        <f t="shared" si="30"/>
        <v>23.495198690769719</v>
      </c>
      <c r="AA15" s="45">
        <f t="shared" si="30"/>
        <v>25.037902490573273</v>
      </c>
      <c r="AB15" s="45">
        <f t="shared" si="30"/>
        <v>26.454750603645827</v>
      </c>
      <c r="AC15" s="45">
        <f t="shared" si="30"/>
        <v>27.75181307325548</v>
      </c>
      <c r="AD15" s="45">
        <f t="shared" si="31"/>
        <v>28.935986051777498</v>
      </c>
      <c r="AE15" s="45">
        <f t="shared" si="31"/>
        <v>30.014593843620251</v>
      </c>
      <c r="AF15" s="45">
        <f t="shared" si="31"/>
        <v>30.995102109111194</v>
      </c>
      <c r="AG15" s="45">
        <f t="shared" si="31"/>
        <v>31.884914090576437</v>
      </c>
      <c r="AH15" s="45">
        <f t="shared" si="31"/>
        <v>32.691228917719698</v>
      </c>
      <c r="AI15" s="45">
        <f t="shared" si="31"/>
        <v>33.420946284071185</v>
      </c>
      <c r="AJ15" s="45">
        <f t="shared" si="31"/>
        <v>34.080605647169556</v>
      </c>
      <c r="AK15" s="45">
        <f t="shared" si="31"/>
        <v>34.676350983993053</v>
      </c>
      <c r="AL15" s="45">
        <f t="shared" si="31"/>
        <v>35.213914298223841</v>
      </c>
      <c r="AM15" s="45">
        <f t="shared" si="31"/>
        <v>35.698612715073224</v>
      </c>
      <c r="AN15" s="45">
        <f t="shared" si="31"/>
        <v>36.135355246693194</v>
      </c>
      <c r="AO15" s="45">
        <f t="shared" si="31"/>
        <v>36.528656263876002</v>
      </c>
      <c r="AP15" s="53">
        <f t="shared" si="31"/>
        <v>36.882653439259713</v>
      </c>
      <c r="AQ15" s="3"/>
      <c r="AR15" s="60">
        <f t="shared" si="16"/>
        <v>0</v>
      </c>
      <c r="AS15" s="45">
        <f t="shared" si="16"/>
        <v>0.84920168758516179</v>
      </c>
      <c r="AT15" s="45">
        <f t="shared" si="16"/>
        <v>2.5202631011057806</v>
      </c>
      <c r="AU15" s="45">
        <f t="shared" si="16"/>
        <v>4.5943166402254585</v>
      </c>
      <c r="AV15" s="45">
        <f t="shared" si="16"/>
        <v>6.8670521146091765</v>
      </c>
      <c r="AW15" s="45">
        <f t="shared" si="16"/>
        <v>9.2130099611922187</v>
      </c>
      <c r="AX15" s="45">
        <f t="shared" si="16"/>
        <v>11.551025434128061</v>
      </c>
      <c r="AY15" s="45">
        <f t="shared" si="16"/>
        <v>13.828113808516038</v>
      </c>
      <c r="AZ15" s="45">
        <f t="shared" si="16"/>
        <v>16.010267158981193</v>
      </c>
      <c r="BA15" s="45">
        <f t="shared" si="16"/>
        <v>18.076625689445365</v>
      </c>
      <c r="BB15" s="45">
        <f t="shared" si="16"/>
        <v>20.015560306430316</v>
      </c>
      <c r="BC15" s="45">
        <f t="shared" si="16"/>
        <v>21.821942592895915</v>
      </c>
      <c r="BD15" s="45">
        <f t="shared" si="16"/>
        <v>23.495198690769719</v>
      </c>
      <c r="BE15" s="45">
        <f t="shared" si="16"/>
        <v>25.037902490573273</v>
      </c>
      <c r="BF15" s="45">
        <f t="shared" si="16"/>
        <v>26.454750603645827</v>
      </c>
      <c r="BG15" s="45">
        <f t="shared" si="16"/>
        <v>27.75181307325548</v>
      </c>
      <c r="BH15" s="45">
        <f t="shared" si="27"/>
        <v>28.935986051777498</v>
      </c>
      <c r="BI15" s="45">
        <f t="shared" si="27"/>
        <v>30.014593843620251</v>
      </c>
      <c r="BJ15" s="45">
        <f t="shared" si="27"/>
        <v>30.995102109111194</v>
      </c>
      <c r="BK15" s="45">
        <f t="shared" si="27"/>
        <v>31.884914090576437</v>
      </c>
      <c r="BL15" s="45">
        <f t="shared" si="27"/>
        <v>32.691228917719698</v>
      </c>
      <c r="BM15" s="45">
        <f t="shared" si="27"/>
        <v>33.420946284071185</v>
      </c>
      <c r="BN15" s="45">
        <f t="shared" si="27"/>
        <v>34.080605647169556</v>
      </c>
      <c r="BO15" s="45">
        <f t="shared" si="27"/>
        <v>34.676350983993053</v>
      </c>
      <c r="BP15" s="45">
        <f t="shared" si="27"/>
        <v>35.213914298223841</v>
      </c>
      <c r="BQ15" s="45">
        <f t="shared" si="27"/>
        <v>35.698612715073224</v>
      </c>
      <c r="BR15" s="45">
        <f t="shared" si="27"/>
        <v>36.135355246693194</v>
      </c>
      <c r="BS15" s="45">
        <f t="shared" si="27"/>
        <v>36.528656263876002</v>
      </c>
      <c r="BT15" s="53">
        <f t="shared" si="27"/>
        <v>36.882653439259713</v>
      </c>
      <c r="BU15" s="3"/>
      <c r="BV15" s="3"/>
      <c r="BW15" s="60" t="s">
        <v>13</v>
      </c>
      <c r="BX15" s="45"/>
      <c r="BY15" s="45">
        <f>10*(1-EXP(-0.013*L15))</f>
        <v>5.5912769355024388</v>
      </c>
      <c r="BZ15" s="45">
        <f>6*(1-EXP(-0.06*L15))</f>
        <v>5.863063851449442</v>
      </c>
      <c r="CA15" s="45">
        <f t="shared" ref="CA15:CA16" si="35">BY15+BZ15</f>
        <v>11.454340786951882</v>
      </c>
      <c r="CB15" s="45"/>
      <c r="CC15" s="45"/>
      <c r="CD15" s="45"/>
      <c r="CE15" s="45"/>
      <c r="CF15" s="45"/>
      <c r="CG15" s="45"/>
      <c r="CH15" s="3"/>
      <c r="CI15" s="60"/>
      <c r="CJ15" s="45"/>
      <c r="CK15" s="45"/>
      <c r="CL15" s="45"/>
      <c r="CM15" s="45"/>
      <c r="CN15" s="45"/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/>
      <c r="DB15" s="45"/>
      <c r="DC15" s="45"/>
      <c r="DD15" s="45"/>
      <c r="DE15" s="45"/>
      <c r="DF15" s="45"/>
      <c r="DG15" s="45"/>
      <c r="DH15" s="45"/>
      <c r="DI15" s="45"/>
      <c r="DJ15" s="45"/>
      <c r="DK15" s="45"/>
      <c r="DL15" s="45"/>
      <c r="DM15" s="45">
        <f t="shared" si="19"/>
        <v>0</v>
      </c>
      <c r="DN15" s="45">
        <f t="shared" si="7"/>
        <v>0</v>
      </c>
      <c r="DO15" s="45">
        <f t="shared" si="7"/>
        <v>0</v>
      </c>
      <c r="DP15" s="45">
        <f t="shared" si="7"/>
        <v>0</v>
      </c>
      <c r="DQ15" s="45">
        <f t="shared" si="7"/>
        <v>0</v>
      </c>
      <c r="DR15" s="45">
        <f t="shared" si="7"/>
        <v>0</v>
      </c>
      <c r="DS15" s="45">
        <f t="shared" si="7"/>
        <v>0</v>
      </c>
      <c r="DT15" s="45">
        <f t="shared" si="7"/>
        <v>0</v>
      </c>
      <c r="DU15" s="45">
        <f t="shared" si="7"/>
        <v>0</v>
      </c>
      <c r="DV15" s="45">
        <f t="shared" si="7"/>
        <v>0</v>
      </c>
      <c r="DW15" s="45">
        <f t="shared" si="7"/>
        <v>0</v>
      </c>
      <c r="DX15" s="45">
        <f t="shared" si="7"/>
        <v>0</v>
      </c>
      <c r="DY15" s="45">
        <f t="shared" si="7"/>
        <v>0</v>
      </c>
      <c r="DZ15" s="45">
        <f t="shared" si="7"/>
        <v>0</v>
      </c>
      <c r="EA15" s="45">
        <f t="shared" si="7"/>
        <v>0</v>
      </c>
      <c r="EB15" s="45">
        <f t="shared" si="7"/>
        <v>0</v>
      </c>
      <c r="EC15" s="45">
        <f t="shared" si="7"/>
        <v>0</v>
      </c>
      <c r="ED15" s="45">
        <f t="shared" si="8"/>
        <v>0</v>
      </c>
      <c r="EE15" s="45">
        <f t="shared" si="8"/>
        <v>0</v>
      </c>
      <c r="EF15" s="45">
        <f t="shared" si="8"/>
        <v>0</v>
      </c>
      <c r="EG15" s="45">
        <f t="shared" si="8"/>
        <v>0</v>
      </c>
      <c r="EH15" s="45">
        <f t="shared" si="8"/>
        <v>0</v>
      </c>
      <c r="EI15" s="45">
        <f t="shared" si="8"/>
        <v>0</v>
      </c>
      <c r="EJ15" s="45">
        <f t="shared" si="8"/>
        <v>0</v>
      </c>
      <c r="EK15" s="45">
        <f t="shared" si="8"/>
        <v>0</v>
      </c>
      <c r="EL15" s="45">
        <f t="shared" si="8"/>
        <v>0</v>
      </c>
      <c r="EM15" s="45">
        <f t="shared" si="8"/>
        <v>0</v>
      </c>
      <c r="EN15" s="45">
        <f t="shared" si="8"/>
        <v>0</v>
      </c>
      <c r="EO15" s="45">
        <f t="shared" si="8"/>
        <v>0</v>
      </c>
      <c r="EP15" s="45"/>
      <c r="EQ15" s="45">
        <f t="shared" si="20"/>
        <v>11.454340786951882</v>
      </c>
      <c r="ER15" s="45">
        <f t="shared" si="9"/>
        <v>11.454340786951882</v>
      </c>
      <c r="ES15" s="45">
        <f t="shared" si="9"/>
        <v>11.454340786951882</v>
      </c>
      <c r="ET15" s="45">
        <f t="shared" si="9"/>
        <v>11.454340786951882</v>
      </c>
      <c r="EU15" s="45">
        <f t="shared" si="9"/>
        <v>11.454340786951882</v>
      </c>
      <c r="EV15" s="45">
        <f t="shared" si="9"/>
        <v>11.454340786951882</v>
      </c>
      <c r="EW15" s="45">
        <f t="shared" si="9"/>
        <v>11.454340786951882</v>
      </c>
      <c r="EX15" s="45">
        <f t="shared" si="9"/>
        <v>11.454340786951882</v>
      </c>
      <c r="EY15" s="45">
        <f t="shared" si="9"/>
        <v>11.454340786951882</v>
      </c>
      <c r="EZ15" s="45">
        <f t="shared" si="9"/>
        <v>11.454340786951882</v>
      </c>
      <c r="FA15" s="45">
        <f t="shared" si="9"/>
        <v>11.454340786951882</v>
      </c>
      <c r="FB15" s="45">
        <f t="shared" si="9"/>
        <v>11.454340786951882</v>
      </c>
      <c r="FC15" s="45">
        <f t="shared" si="9"/>
        <v>11.454340786951882</v>
      </c>
      <c r="FD15" s="45">
        <f t="shared" si="9"/>
        <v>11.454340786951882</v>
      </c>
      <c r="FE15" s="45">
        <f t="shared" si="9"/>
        <v>11.454340786951882</v>
      </c>
      <c r="FF15" s="45">
        <f t="shared" si="9"/>
        <v>11.454340786951882</v>
      </c>
      <c r="FG15" s="45">
        <f t="shared" si="9"/>
        <v>11.454340786951882</v>
      </c>
      <c r="FH15" s="45">
        <f t="shared" si="10"/>
        <v>11.454340786951882</v>
      </c>
      <c r="FI15" s="45">
        <f t="shared" si="10"/>
        <v>11.454340786951882</v>
      </c>
      <c r="FJ15" s="45">
        <f t="shared" si="10"/>
        <v>11.454340786951882</v>
      </c>
      <c r="FK15" s="45">
        <f t="shared" si="10"/>
        <v>11.454340786951882</v>
      </c>
      <c r="FL15" s="45">
        <f t="shared" si="10"/>
        <v>11.454340786951882</v>
      </c>
      <c r="FM15" s="45">
        <f t="shared" si="10"/>
        <v>11.454340786951882</v>
      </c>
      <c r="FN15" s="45">
        <f t="shared" si="10"/>
        <v>11.454340786951882</v>
      </c>
      <c r="FO15" s="45">
        <f t="shared" si="10"/>
        <v>11.454340786951882</v>
      </c>
      <c r="FP15" s="45">
        <f t="shared" si="10"/>
        <v>11.454340786951882</v>
      </c>
      <c r="FQ15" s="45">
        <f t="shared" si="10"/>
        <v>11.454340786951882</v>
      </c>
      <c r="FR15" s="45">
        <f t="shared" si="10"/>
        <v>11.454340786951882</v>
      </c>
      <c r="FS15" s="45">
        <f t="shared" si="10"/>
        <v>11.454340786951882</v>
      </c>
      <c r="FT15" s="45"/>
      <c r="FU15" s="45">
        <f t="shared" si="32"/>
        <v>0</v>
      </c>
      <c r="FV15" s="45">
        <f t="shared" si="32"/>
        <v>2918.1136579365261</v>
      </c>
      <c r="FW15" s="45">
        <f t="shared" si="32"/>
        <v>8660.3857298537332</v>
      </c>
      <c r="FX15" s="45">
        <f t="shared" si="32"/>
        <v>15787.46054409186</v>
      </c>
      <c r="FY15" s="45">
        <f t="shared" si="33"/>
        <v>23597.266536747615</v>
      </c>
      <c r="FZ15" s="45">
        <f t="shared" si="33"/>
        <v>31658.686730723399</v>
      </c>
      <c r="GA15" s="45">
        <f t="shared" si="33"/>
        <v>39692.814528375478</v>
      </c>
      <c r="GB15" s="45">
        <f t="shared" si="33"/>
        <v>47517.57840104933</v>
      </c>
      <c r="GC15" s="45">
        <f t="shared" si="33"/>
        <v>55016.11683873435</v>
      </c>
      <c r="GD15" s="45">
        <f t="shared" si="33"/>
        <v>62116.74927752286</v>
      </c>
      <c r="GE15" s="45">
        <f t="shared" si="33"/>
        <v>68779.514637491957</v>
      </c>
      <c r="GF15" s="45">
        <f t="shared" si="33"/>
        <v>74986.790127699045</v>
      </c>
      <c r="GG15" s="45">
        <f t="shared" si="33"/>
        <v>80736.603798366603</v>
      </c>
      <c r="GH15" s="45">
        <f t="shared" si="33"/>
        <v>86037.80031524926</v>
      </c>
      <c r="GI15" s="45">
        <f t="shared" si="33"/>
        <v>90906.518654394094</v>
      </c>
      <c r="GJ15" s="45">
        <f t="shared" si="33"/>
        <v>95363.6173190564</v>
      </c>
      <c r="GK15" s="45">
        <f t="shared" si="33"/>
        <v>99432.793573063711</v>
      </c>
      <c r="GL15" s="45">
        <f t="shared" si="33"/>
        <v>103139.21594003229</v>
      </c>
      <c r="GM15" s="45">
        <f t="shared" si="33"/>
        <v>106508.53868523918</v>
      </c>
      <c r="GN15" s="45">
        <f t="shared" si="33"/>
        <v>109566.20158684393</v>
      </c>
      <c r="GO15" s="45">
        <f t="shared" si="34"/>
        <v>112336.94303034527</v>
      </c>
      <c r="GP15" s="45">
        <f t="shared" si="34"/>
        <v>114844.47244804935</v>
      </c>
      <c r="GQ15" s="45">
        <f t="shared" si="34"/>
        <v>117111.26139251905</v>
      </c>
      <c r="GR15" s="45">
        <f t="shared" si="34"/>
        <v>119158.42242558319</v>
      </c>
      <c r="GS15" s="45">
        <f t="shared" si="29"/>
        <v>121005.65244431201</v>
      </c>
      <c r="GT15" s="45">
        <f t="shared" si="29"/>
        <v>122671.22269795868</v>
      </c>
      <c r="GU15" s="45">
        <f t="shared" si="29"/>
        <v>124172.00203595805</v>
      </c>
      <c r="GV15" s="45">
        <f t="shared" si="29"/>
        <v>125523.50320075806</v>
      </c>
      <c r="GW15" s="45">
        <f t="shared" si="29"/>
        <v>126739.94448609708</v>
      </c>
      <c r="GX15"/>
    </row>
    <row r="16" spans="1:271" x14ac:dyDescent="0.25">
      <c r="A16" s="24">
        <v>12</v>
      </c>
      <c r="B16" s="22" t="str">
        <f t="shared" si="14"/>
        <v/>
      </c>
      <c r="C16" s="3"/>
      <c r="D16" s="45" t="s">
        <v>14</v>
      </c>
      <c r="E16" s="45">
        <v>55</v>
      </c>
      <c r="F16" s="45">
        <v>8.2900000000000001E-2</v>
      </c>
      <c r="G16" s="45">
        <v>3.2</v>
      </c>
      <c r="H16" s="45"/>
      <c r="I16" s="45"/>
      <c r="J16" s="45">
        <v>0.75</v>
      </c>
      <c r="K16" s="45">
        <v>31</v>
      </c>
      <c r="L16" s="45">
        <f>IF('Graph-Settings'!$I$6='Graph-Settings'!$C$46, K16, 'Graph-Settings'!$I$6)</f>
        <v>31</v>
      </c>
      <c r="M16" s="45">
        <f t="shared" si="15"/>
        <v>1</v>
      </c>
      <c r="N16" s="45">
        <f t="shared" si="30"/>
        <v>0</v>
      </c>
      <c r="O16" s="45">
        <f t="shared" si="30"/>
        <v>0.25799986770156341</v>
      </c>
      <c r="P16" s="45">
        <f t="shared" si="30"/>
        <v>1.7312178753020611</v>
      </c>
      <c r="Q16" s="45">
        <f t="shared" si="30"/>
        <v>4.6796166798790217</v>
      </c>
      <c r="R16" s="45">
        <f t="shared" si="30"/>
        <v>8.7752371628757473</v>
      </c>
      <c r="S16" s="45">
        <f t="shared" si="30"/>
        <v>13.533871895848014</v>
      </c>
      <c r="T16" s="45">
        <f t="shared" si="30"/>
        <v>18.516979455587446</v>
      </c>
      <c r="U16" s="45">
        <f t="shared" si="30"/>
        <v>23.398012368945853</v>
      </c>
      <c r="V16" s="45">
        <f t="shared" si="30"/>
        <v>27.965520287049991</v>
      </c>
      <c r="W16" s="45">
        <f t="shared" si="30"/>
        <v>32.102475155858876</v>
      </c>
      <c r="X16" s="45">
        <f t="shared" si="30"/>
        <v>35.760603551060164</v>
      </c>
      <c r="Y16" s="45">
        <f t="shared" si="30"/>
        <v>38.937446559502412</v>
      </c>
      <c r="Z16" s="45">
        <f t="shared" si="30"/>
        <v>41.658484556289977</v>
      </c>
      <c r="AA16" s="45">
        <f t="shared" si="30"/>
        <v>43.964312347032511</v>
      </c>
      <c r="AB16" s="45">
        <f t="shared" si="30"/>
        <v>45.902000451221603</v>
      </c>
      <c r="AC16" s="45">
        <f t="shared" si="30"/>
        <v>47.519614434850602</v>
      </c>
      <c r="AD16" s="45">
        <f t="shared" si="31"/>
        <v>48.862975297082386</v>
      </c>
      <c r="AE16" s="45">
        <f t="shared" si="31"/>
        <v>49.973936157600335</v>
      </c>
      <c r="AF16" s="45">
        <f t="shared" si="31"/>
        <v>50.88964069448874</v>
      </c>
      <c r="AG16" s="45">
        <f t="shared" si="31"/>
        <v>51.642387277262181</v>
      </c>
      <c r="AH16" s="45">
        <f t="shared" si="31"/>
        <v>52.259843943563773</v>
      </c>
      <c r="AI16" s="45">
        <f t="shared" si="31"/>
        <v>52.765447271151373</v>
      </c>
      <c r="AJ16" s="45">
        <f t="shared" si="31"/>
        <v>53.178879596371978</v>
      </c>
      <c r="AK16" s="45">
        <f t="shared" si="31"/>
        <v>53.516560648268424</v>
      </c>
      <c r="AL16" s="45">
        <f t="shared" si="31"/>
        <v>53.792117125801582</v>
      </c>
      <c r="AM16" s="45">
        <f t="shared" si="31"/>
        <v>54.016811373150468</v>
      </c>
      <c r="AN16" s="45">
        <f t="shared" si="31"/>
        <v>54.199921275875468</v>
      </c>
      <c r="AO16" s="45">
        <f t="shared" si="31"/>
        <v>54.349070054983699</v>
      </c>
      <c r="AP16" s="53">
        <f t="shared" si="31"/>
        <v>54.470508327980063</v>
      </c>
      <c r="AQ16" s="3"/>
      <c r="AR16" s="60">
        <f t="shared" si="16"/>
        <v>0</v>
      </c>
      <c r="AS16" s="45">
        <f t="shared" si="16"/>
        <v>0.25799986770156341</v>
      </c>
      <c r="AT16" s="45">
        <f t="shared" si="16"/>
        <v>1.7312178753020611</v>
      </c>
      <c r="AU16" s="45">
        <f t="shared" si="16"/>
        <v>4.6796166798790217</v>
      </c>
      <c r="AV16" s="45">
        <f t="shared" si="16"/>
        <v>8.7752371628757473</v>
      </c>
      <c r="AW16" s="45">
        <f t="shared" si="16"/>
        <v>13.533871895848014</v>
      </c>
      <c r="AX16" s="45">
        <f t="shared" si="16"/>
        <v>18.516979455587446</v>
      </c>
      <c r="AY16" s="45">
        <f t="shared" si="16"/>
        <v>23.398012368945853</v>
      </c>
      <c r="AZ16" s="45">
        <f t="shared" si="16"/>
        <v>27.965520287049991</v>
      </c>
      <c r="BA16" s="45">
        <f t="shared" si="16"/>
        <v>32.102475155858876</v>
      </c>
      <c r="BB16" s="45">
        <f t="shared" si="16"/>
        <v>35.760603551060164</v>
      </c>
      <c r="BC16" s="45">
        <f t="shared" si="16"/>
        <v>38.937446559502412</v>
      </c>
      <c r="BD16" s="45">
        <f t="shared" si="16"/>
        <v>41.658484556289977</v>
      </c>
      <c r="BE16" s="45">
        <f t="shared" si="16"/>
        <v>43.964312347032511</v>
      </c>
      <c r="BF16" s="45">
        <f t="shared" si="16"/>
        <v>45.902000451221603</v>
      </c>
      <c r="BG16" s="45">
        <f t="shared" si="16"/>
        <v>47.519614434850602</v>
      </c>
      <c r="BH16" s="45">
        <f t="shared" si="27"/>
        <v>48.862975297082386</v>
      </c>
      <c r="BI16" s="45">
        <f t="shared" si="27"/>
        <v>49.973936157600335</v>
      </c>
      <c r="BJ16" s="45">
        <f t="shared" si="27"/>
        <v>50.88964069448874</v>
      </c>
      <c r="BK16" s="45">
        <f t="shared" si="27"/>
        <v>51.642387277262181</v>
      </c>
      <c r="BL16" s="45">
        <f t="shared" si="27"/>
        <v>52.259843943563773</v>
      </c>
      <c r="BM16" s="45">
        <f t="shared" si="27"/>
        <v>52.765447271151373</v>
      </c>
      <c r="BN16" s="45">
        <f t="shared" si="27"/>
        <v>53.178879596371978</v>
      </c>
      <c r="BO16" s="45">
        <f t="shared" si="27"/>
        <v>53.516560648268424</v>
      </c>
      <c r="BP16" s="45">
        <f t="shared" si="27"/>
        <v>53.792117125801582</v>
      </c>
      <c r="BQ16" s="45">
        <f t="shared" si="27"/>
        <v>54.016811373150468</v>
      </c>
      <c r="BR16" s="45">
        <f t="shared" si="27"/>
        <v>54.199921275875468</v>
      </c>
      <c r="BS16" s="45">
        <f t="shared" si="27"/>
        <v>54.349070054983699</v>
      </c>
      <c r="BT16" s="53">
        <f t="shared" si="27"/>
        <v>54.470508327980063</v>
      </c>
      <c r="BU16" s="3"/>
      <c r="BV16" s="3"/>
      <c r="BW16" s="60" t="s">
        <v>14</v>
      </c>
      <c r="BX16" s="45"/>
      <c r="BY16" s="45">
        <f>12*(1-EXP(-0.0166*L16))</f>
        <v>4.8271242880499239</v>
      </c>
      <c r="BZ16" s="45">
        <f>20*(1-EXP(-0.021*L16))</f>
        <v>9.5695201615968486</v>
      </c>
      <c r="CA16" s="45">
        <f t="shared" si="35"/>
        <v>14.396644449646772</v>
      </c>
      <c r="CB16" s="45"/>
      <c r="CC16" s="45"/>
      <c r="CD16" s="45"/>
      <c r="CE16" s="45"/>
      <c r="CF16" s="45"/>
      <c r="CG16" s="45"/>
      <c r="CH16" s="3"/>
      <c r="CI16" s="60"/>
      <c r="CJ16" s="45"/>
      <c r="CK16" s="45"/>
      <c r="CL16" s="45"/>
      <c r="CM16" s="45"/>
      <c r="CN16" s="45"/>
      <c r="CO16" s="45"/>
      <c r="CP16" s="45"/>
      <c r="CQ16" s="45"/>
      <c r="CR16" s="45"/>
      <c r="CS16" s="45"/>
      <c r="CT16" s="45"/>
      <c r="CU16" s="45"/>
      <c r="CV16" s="45"/>
      <c r="CW16" s="45"/>
      <c r="CX16" s="45"/>
      <c r="CY16" s="45"/>
      <c r="CZ16" s="45"/>
      <c r="DA16" s="45"/>
      <c r="DB16" s="45"/>
      <c r="DC16" s="45"/>
      <c r="DD16" s="45"/>
      <c r="DE16" s="45"/>
      <c r="DF16" s="45"/>
      <c r="DG16" s="45"/>
      <c r="DH16" s="45"/>
      <c r="DI16" s="45"/>
      <c r="DJ16" s="45"/>
      <c r="DK16" s="45"/>
      <c r="DL16" s="45"/>
      <c r="DM16" s="45">
        <f t="shared" si="19"/>
        <v>0</v>
      </c>
      <c r="DN16" s="45">
        <f t="shared" si="7"/>
        <v>0</v>
      </c>
      <c r="DO16" s="45">
        <f t="shared" si="7"/>
        <v>0</v>
      </c>
      <c r="DP16" s="45">
        <f t="shared" si="7"/>
        <v>0</v>
      </c>
      <c r="DQ16" s="45">
        <f t="shared" si="7"/>
        <v>0</v>
      </c>
      <c r="DR16" s="45">
        <f t="shared" si="7"/>
        <v>0</v>
      </c>
      <c r="DS16" s="45">
        <f t="shared" si="7"/>
        <v>0</v>
      </c>
      <c r="DT16" s="45">
        <f t="shared" si="7"/>
        <v>0</v>
      </c>
      <c r="DU16" s="45">
        <f t="shared" si="7"/>
        <v>0</v>
      </c>
      <c r="DV16" s="45">
        <f t="shared" si="7"/>
        <v>0</v>
      </c>
      <c r="DW16" s="45">
        <f t="shared" si="7"/>
        <v>0</v>
      </c>
      <c r="DX16" s="45">
        <f t="shared" si="7"/>
        <v>0</v>
      </c>
      <c r="DY16" s="45">
        <f t="shared" si="7"/>
        <v>0</v>
      </c>
      <c r="DZ16" s="45">
        <f t="shared" si="7"/>
        <v>0</v>
      </c>
      <c r="EA16" s="45">
        <f t="shared" si="7"/>
        <v>0</v>
      </c>
      <c r="EB16" s="45">
        <f t="shared" si="7"/>
        <v>0</v>
      </c>
      <c r="EC16" s="45">
        <f t="shared" si="7"/>
        <v>0</v>
      </c>
      <c r="ED16" s="45">
        <f t="shared" si="8"/>
        <v>0</v>
      </c>
      <c r="EE16" s="45">
        <f t="shared" si="8"/>
        <v>0</v>
      </c>
      <c r="EF16" s="45">
        <f t="shared" si="8"/>
        <v>0</v>
      </c>
      <c r="EG16" s="45">
        <f t="shared" si="8"/>
        <v>0</v>
      </c>
      <c r="EH16" s="45">
        <f t="shared" si="8"/>
        <v>0</v>
      </c>
      <c r="EI16" s="45">
        <f t="shared" si="8"/>
        <v>0</v>
      </c>
      <c r="EJ16" s="45">
        <f t="shared" si="8"/>
        <v>0</v>
      </c>
      <c r="EK16" s="45">
        <f t="shared" si="8"/>
        <v>0</v>
      </c>
      <c r="EL16" s="45">
        <f t="shared" si="8"/>
        <v>0</v>
      </c>
      <c r="EM16" s="45">
        <f t="shared" si="8"/>
        <v>0</v>
      </c>
      <c r="EN16" s="45">
        <f t="shared" si="8"/>
        <v>0</v>
      </c>
      <c r="EO16" s="45">
        <f t="shared" si="8"/>
        <v>0</v>
      </c>
      <c r="EP16" s="45"/>
      <c r="EQ16" s="45">
        <f t="shared" si="20"/>
        <v>14.396644449646772</v>
      </c>
      <c r="ER16" s="45">
        <f t="shared" si="9"/>
        <v>14.396644449646772</v>
      </c>
      <c r="ES16" s="45">
        <f t="shared" si="9"/>
        <v>14.396644449646772</v>
      </c>
      <c r="ET16" s="45">
        <f t="shared" si="9"/>
        <v>14.396644449646772</v>
      </c>
      <c r="EU16" s="45">
        <f t="shared" si="9"/>
        <v>14.396644449646772</v>
      </c>
      <c r="EV16" s="45">
        <f t="shared" si="9"/>
        <v>14.396644449646772</v>
      </c>
      <c r="EW16" s="45">
        <f t="shared" si="9"/>
        <v>14.396644449646772</v>
      </c>
      <c r="EX16" s="45">
        <f t="shared" si="9"/>
        <v>14.396644449646772</v>
      </c>
      <c r="EY16" s="45">
        <f t="shared" si="9"/>
        <v>14.396644449646772</v>
      </c>
      <c r="EZ16" s="45">
        <f t="shared" si="9"/>
        <v>14.396644449646772</v>
      </c>
      <c r="FA16" s="45">
        <f t="shared" si="9"/>
        <v>14.396644449646772</v>
      </c>
      <c r="FB16" s="45">
        <f t="shared" si="9"/>
        <v>14.396644449646772</v>
      </c>
      <c r="FC16" s="45">
        <f t="shared" si="9"/>
        <v>14.396644449646772</v>
      </c>
      <c r="FD16" s="45">
        <f t="shared" si="9"/>
        <v>14.396644449646772</v>
      </c>
      <c r="FE16" s="45">
        <f t="shared" si="9"/>
        <v>14.396644449646772</v>
      </c>
      <c r="FF16" s="45">
        <f t="shared" si="9"/>
        <v>14.396644449646772</v>
      </c>
      <c r="FG16" s="45">
        <f t="shared" si="9"/>
        <v>14.396644449646772</v>
      </c>
      <c r="FH16" s="45">
        <f t="shared" si="10"/>
        <v>14.396644449646772</v>
      </c>
      <c r="FI16" s="45">
        <f t="shared" si="10"/>
        <v>14.396644449646772</v>
      </c>
      <c r="FJ16" s="45">
        <f t="shared" si="10"/>
        <v>14.396644449646772</v>
      </c>
      <c r="FK16" s="45">
        <f t="shared" si="10"/>
        <v>14.396644449646772</v>
      </c>
      <c r="FL16" s="45">
        <f t="shared" si="10"/>
        <v>14.396644449646772</v>
      </c>
      <c r="FM16" s="45">
        <f t="shared" si="10"/>
        <v>14.396644449646772</v>
      </c>
      <c r="FN16" s="45">
        <f t="shared" si="10"/>
        <v>14.396644449646772</v>
      </c>
      <c r="FO16" s="45">
        <f t="shared" si="10"/>
        <v>14.396644449646772</v>
      </c>
      <c r="FP16" s="45">
        <f t="shared" si="10"/>
        <v>14.396644449646772</v>
      </c>
      <c r="FQ16" s="45">
        <f t="shared" si="10"/>
        <v>14.396644449646772</v>
      </c>
      <c r="FR16" s="45">
        <f t="shared" si="10"/>
        <v>14.396644449646772</v>
      </c>
      <c r="FS16" s="45">
        <f t="shared" si="10"/>
        <v>14.396644449646772</v>
      </c>
      <c r="FT16" s="45"/>
      <c r="FU16" s="45">
        <f t="shared" si="32"/>
        <v>0</v>
      </c>
      <c r="FV16" s="45">
        <f t="shared" si="32"/>
        <v>1114.2997090065942</v>
      </c>
      <c r="FW16" s="45">
        <f t="shared" si="32"/>
        <v>7477.118464679008</v>
      </c>
      <c r="FX16" s="45">
        <f t="shared" si="32"/>
        <v>20211.233250256431</v>
      </c>
      <c r="FY16" s="45">
        <f t="shared" si="33"/>
        <v>37900.19081857476</v>
      </c>
      <c r="FZ16" s="45">
        <f t="shared" si="33"/>
        <v>58452.702513477219</v>
      </c>
      <c r="GA16" s="45">
        <f t="shared" si="33"/>
        <v>79974.710851051888</v>
      </c>
      <c r="GB16" s="45">
        <f t="shared" si="33"/>
        <v>101055.85947124525</v>
      </c>
      <c r="GC16" s="45">
        <f t="shared" si="33"/>
        <v>120782.89572661273</v>
      </c>
      <c r="GD16" s="45">
        <f t="shared" si="33"/>
        <v>138650.37623175571</v>
      </c>
      <c r="GE16" s="45">
        <f t="shared" si="33"/>
        <v>154449.80838881669</v>
      </c>
      <c r="GF16" s="45">
        <f t="shared" si="33"/>
        <v>168170.57216828346</v>
      </c>
      <c r="GG16" s="45">
        <f t="shared" si="33"/>
        <v>179922.71714040235</v>
      </c>
      <c r="GH16" s="45">
        <f t="shared" si="33"/>
        <v>189881.57200003279</v>
      </c>
      <c r="GI16" s="45">
        <f t="shared" si="33"/>
        <v>198250.43400712893</v>
      </c>
      <c r="GJ16" s="45">
        <f t="shared" si="33"/>
        <v>205236.89802085396</v>
      </c>
      <c r="GK16" s="45">
        <f t="shared" si="33"/>
        <v>211038.86463119052</v>
      </c>
      <c r="GL16" s="45">
        <f t="shared" si="33"/>
        <v>215837.09718309567</v>
      </c>
      <c r="GM16" s="45">
        <f t="shared" si="33"/>
        <v>219792.01897464893</v>
      </c>
      <c r="GN16" s="45">
        <f t="shared" si="33"/>
        <v>223043.12644851167</v>
      </c>
      <c r="GO16" s="45">
        <f t="shared" si="34"/>
        <v>225709.91767485414</v>
      </c>
      <c r="GP16" s="45">
        <f t="shared" si="34"/>
        <v>227893.61507680523</v>
      </c>
      <c r="GQ16" s="45">
        <f t="shared" si="34"/>
        <v>229679.22653386276</v>
      </c>
      <c r="GR16" s="45">
        <f t="shared" si="34"/>
        <v>231137.66874632353</v>
      </c>
      <c r="GS16" s="45">
        <f t="shared" si="29"/>
        <v>232327.79533617612</v>
      </c>
      <c r="GT16" s="45">
        <f t="shared" si="29"/>
        <v>233298.24829286497</v>
      </c>
      <c r="GU16" s="45">
        <f t="shared" si="29"/>
        <v>234089.09874228734</v>
      </c>
      <c r="GV16" s="45">
        <f t="shared" si="29"/>
        <v>234733.27132516337</v>
      </c>
      <c r="GW16" s="45">
        <f t="shared" si="29"/>
        <v>235257.76241683573</v>
      </c>
      <c r="GX16"/>
    </row>
    <row r="17" spans="1:206" x14ac:dyDescent="0.25">
      <c r="A17" s="24">
        <v>13</v>
      </c>
      <c r="B17" s="22" t="str">
        <f t="shared" si="14"/>
        <v/>
      </c>
      <c r="C17" s="3"/>
      <c r="D17" s="46" t="s">
        <v>21</v>
      </c>
      <c r="E17" s="46">
        <v>190</v>
      </c>
      <c r="F17" s="46">
        <v>3.1E-2</v>
      </c>
      <c r="G17" s="46">
        <v>1.4</v>
      </c>
      <c r="H17" s="46">
        <f t="shared" ref="H17:H22" si="36">$C$6</f>
        <v>85</v>
      </c>
      <c r="I17" s="46">
        <f>IF(H17&lt;58.8, 0.005*(EXP(0.061*H17)-1), 0.176+0.02*(H17-58.8))</f>
        <v>0.7</v>
      </c>
      <c r="J17" s="46"/>
      <c r="K17" s="46"/>
      <c r="L17" s="46"/>
      <c r="M17" s="46"/>
      <c r="N17" s="46">
        <f t="shared" ref="N17:AC18" si="37">$I17*($E17*(1-EXP(-$F17*N$4))^$G17)</f>
        <v>0</v>
      </c>
      <c r="O17" s="46">
        <f t="shared" si="37"/>
        <v>3.5112819390440695</v>
      </c>
      <c r="P17" s="46">
        <f t="shared" si="37"/>
        <v>8.7862507001093171</v>
      </c>
      <c r="Q17" s="46">
        <f t="shared" si="37"/>
        <v>14.707240369934732</v>
      </c>
      <c r="R17" s="46">
        <f t="shared" si="37"/>
        <v>20.890495712629701</v>
      </c>
      <c r="S17" s="46">
        <f t="shared" si="37"/>
        <v>27.128697238411025</v>
      </c>
      <c r="T17" s="46">
        <f t="shared" si="37"/>
        <v>33.295910474886327</v>
      </c>
      <c r="U17" s="46">
        <f t="shared" si="37"/>
        <v>39.312047039420712</v>
      </c>
      <c r="V17" s="46">
        <f t="shared" si="37"/>
        <v>45.125655639860106</v>
      </c>
      <c r="W17" s="46">
        <f t="shared" si="37"/>
        <v>50.704294528928706</v>
      </c>
      <c r="X17" s="46">
        <f t="shared" si="37"/>
        <v>56.028625264905749</v>
      </c>
      <c r="Y17" s="46">
        <f t="shared" si="37"/>
        <v>61.088553948788167</v>
      </c>
      <c r="Z17" s="46">
        <f t="shared" si="37"/>
        <v>65.880594845670657</v>
      </c>
      <c r="AA17" s="46">
        <f t="shared" si="37"/>
        <v>70.406009630739192</v>
      </c>
      <c r="AB17" s="46">
        <f t="shared" si="37"/>
        <v>74.669462307073772</v>
      </c>
      <c r="AC17" s="46">
        <f t="shared" si="37"/>
        <v>78.678029695126767</v>
      </c>
      <c r="AD17" s="46">
        <f t="shared" ref="AD17:AP18" si="38">$I17*($E17*(1-EXP(-$F17*AD$4))^$G17)</f>
        <v>82.440464268903682</v>
      </c>
      <c r="AE17" s="46">
        <f t="shared" si="38"/>
        <v>85.966640242117023</v>
      </c>
      <c r="AF17" s="46">
        <f t="shared" si="38"/>
        <v>89.267135196148928</v>
      </c>
      <c r="AG17" s="46">
        <f t="shared" si="38"/>
        <v>92.352913447564546</v>
      </c>
      <c r="AH17" s="46">
        <f t="shared" si="38"/>
        <v>95.235086681658316</v>
      </c>
      <c r="AI17" s="46">
        <f t="shared" si="38"/>
        <v>97.924733807424232</v>
      </c>
      <c r="AJ17" s="46">
        <f t="shared" si="38"/>
        <v>100.43276652403949</v>
      </c>
      <c r="AK17" s="46">
        <f t="shared" si="38"/>
        <v>102.76983035267814</v>
      </c>
      <c r="AL17" s="46">
        <f t="shared" si="38"/>
        <v>104.94623327797304</v>
      </c>
      <c r="AM17" s="46">
        <f t="shared" si="38"/>
        <v>106.97189592127854</v>
      </c>
      <c r="AN17" s="46">
        <f t="shared" si="38"/>
        <v>108.8563185077703</v>
      </c>
      <c r="AO17" s="46">
        <f t="shared" si="38"/>
        <v>110.60856091100956</v>
      </c>
      <c r="AP17" s="17">
        <f t="shared" si="38"/>
        <v>112.23723284540242</v>
      </c>
      <c r="AQ17" s="3"/>
      <c r="AR17" s="61">
        <f t="shared" ref="AR17:BG18" si="39">$I17*($E17*(1-EXP(-$F17*AR$4))^$G17)</f>
        <v>0</v>
      </c>
      <c r="AS17" s="46">
        <f t="shared" si="39"/>
        <v>3.5112819390440695</v>
      </c>
      <c r="AT17" s="46">
        <f t="shared" si="39"/>
        <v>8.7862507001093171</v>
      </c>
      <c r="AU17" s="46">
        <f t="shared" si="39"/>
        <v>14.707240369934732</v>
      </c>
      <c r="AV17" s="46">
        <f t="shared" si="39"/>
        <v>20.890495712629701</v>
      </c>
      <c r="AW17" s="46">
        <f t="shared" si="39"/>
        <v>27.128697238411025</v>
      </c>
      <c r="AX17" s="46">
        <f t="shared" si="39"/>
        <v>33.295910474886327</v>
      </c>
      <c r="AY17" s="46">
        <f t="shared" si="39"/>
        <v>39.312047039420712</v>
      </c>
      <c r="AZ17" s="46">
        <f t="shared" si="39"/>
        <v>45.125655639860106</v>
      </c>
      <c r="BA17" s="46">
        <f t="shared" si="39"/>
        <v>50.704294528928706</v>
      </c>
      <c r="BB17" s="46">
        <f t="shared" si="39"/>
        <v>56.028625264905749</v>
      </c>
      <c r="BC17" s="46">
        <f t="shared" si="39"/>
        <v>61.088553948788167</v>
      </c>
      <c r="BD17" s="46">
        <f t="shared" si="39"/>
        <v>65.880594845670657</v>
      </c>
      <c r="BE17" s="46">
        <f t="shared" si="39"/>
        <v>70.406009630739192</v>
      </c>
      <c r="BF17" s="46">
        <f t="shared" si="39"/>
        <v>74.669462307073772</v>
      </c>
      <c r="BG17" s="46">
        <f t="shared" si="39"/>
        <v>78.678029695126767</v>
      </c>
      <c r="BH17" s="46">
        <f t="shared" ref="BH17:BT18" si="40">$I17*($E17*(1-EXP(-$F17*BH$4))^$G17)</f>
        <v>82.440464268903682</v>
      </c>
      <c r="BI17" s="46">
        <f t="shared" si="40"/>
        <v>85.966640242117023</v>
      </c>
      <c r="BJ17" s="46">
        <f t="shared" si="40"/>
        <v>89.267135196148928</v>
      </c>
      <c r="BK17" s="46">
        <f t="shared" si="40"/>
        <v>92.352913447564546</v>
      </c>
      <c r="BL17" s="46">
        <f t="shared" si="40"/>
        <v>95.235086681658316</v>
      </c>
      <c r="BM17" s="46">
        <f t="shared" si="40"/>
        <v>97.924733807424232</v>
      </c>
      <c r="BN17" s="46">
        <f t="shared" si="40"/>
        <v>100.43276652403949</v>
      </c>
      <c r="BO17" s="46">
        <f t="shared" si="40"/>
        <v>102.76983035267814</v>
      </c>
      <c r="BP17" s="46">
        <f t="shared" si="40"/>
        <v>104.94623327797304</v>
      </c>
      <c r="BQ17" s="46">
        <f t="shared" si="40"/>
        <v>106.97189592127854</v>
      </c>
      <c r="BR17" s="46">
        <f t="shared" si="40"/>
        <v>108.8563185077703</v>
      </c>
      <c r="BS17" s="46">
        <f t="shared" si="40"/>
        <v>110.60856091100956</v>
      </c>
      <c r="BT17" s="17">
        <f t="shared" si="40"/>
        <v>112.23723284540242</v>
      </c>
      <c r="BU17" s="3"/>
      <c r="BV17" s="3"/>
      <c r="BW17" s="61" t="s">
        <v>21</v>
      </c>
      <c r="BX17" s="46"/>
      <c r="BY17" s="46"/>
      <c r="BZ17" s="46"/>
      <c r="CA17" s="46">
        <f>CE1/10</f>
        <v>0.35</v>
      </c>
      <c r="CB17" s="46"/>
      <c r="CC17" s="46"/>
      <c r="CD17" s="46"/>
      <c r="CE17" s="46"/>
      <c r="CF17" s="46"/>
      <c r="CG17" s="46"/>
      <c r="CH17" s="3"/>
      <c r="CI17" s="61"/>
      <c r="CJ17" s="46"/>
      <c r="CK17" s="46"/>
      <c r="CL17" s="46"/>
      <c r="CM17" s="46"/>
      <c r="CN17" s="46"/>
      <c r="CO17" s="46"/>
      <c r="CP17" s="46"/>
      <c r="CQ17" s="46"/>
      <c r="CR17" s="46"/>
      <c r="CS17" s="46"/>
      <c r="CT17" s="46"/>
      <c r="CU17" s="46"/>
      <c r="CV17" s="46"/>
      <c r="CW17" s="46"/>
      <c r="CX17" s="46"/>
      <c r="CY17" s="46"/>
      <c r="CZ17" s="46"/>
      <c r="DA17" s="46"/>
      <c r="DB17" s="46"/>
      <c r="DC17" s="46"/>
      <c r="DD17" s="46"/>
      <c r="DE17" s="46"/>
      <c r="DF17" s="46"/>
      <c r="DG17" s="46"/>
      <c r="DH17" s="46"/>
      <c r="DI17" s="46"/>
      <c r="DJ17" s="46"/>
      <c r="DK17" s="46"/>
      <c r="DL17" s="46"/>
      <c r="DM17" s="46">
        <f t="shared" si="19"/>
        <v>0</v>
      </c>
      <c r="DN17" s="46">
        <f t="shared" si="7"/>
        <v>0</v>
      </c>
      <c r="DO17" s="46">
        <f t="shared" si="7"/>
        <v>0</v>
      </c>
      <c r="DP17" s="46">
        <f t="shared" si="7"/>
        <v>0</v>
      </c>
      <c r="DQ17" s="46">
        <f t="shared" si="7"/>
        <v>0</v>
      </c>
      <c r="DR17" s="46">
        <f t="shared" si="7"/>
        <v>0</v>
      </c>
      <c r="DS17" s="46">
        <f t="shared" si="7"/>
        <v>0</v>
      </c>
      <c r="DT17" s="46">
        <f t="shared" si="7"/>
        <v>0</v>
      </c>
      <c r="DU17" s="46">
        <f t="shared" si="7"/>
        <v>0</v>
      </c>
      <c r="DV17" s="46">
        <f t="shared" si="7"/>
        <v>0</v>
      </c>
      <c r="DW17" s="46">
        <f t="shared" si="7"/>
        <v>0</v>
      </c>
      <c r="DX17" s="46">
        <f t="shared" si="7"/>
        <v>0</v>
      </c>
      <c r="DY17" s="46">
        <f t="shared" si="7"/>
        <v>0</v>
      </c>
      <c r="DZ17" s="46">
        <f t="shared" si="7"/>
        <v>0</v>
      </c>
      <c r="EA17" s="46">
        <f t="shared" si="7"/>
        <v>0</v>
      </c>
      <c r="EB17" s="46">
        <f t="shared" si="7"/>
        <v>0</v>
      </c>
      <c r="EC17" s="46">
        <f t="shared" si="7"/>
        <v>0</v>
      </c>
      <c r="ED17" s="46">
        <f t="shared" si="8"/>
        <v>0</v>
      </c>
      <c r="EE17" s="46">
        <f t="shared" si="8"/>
        <v>0</v>
      </c>
      <c r="EF17" s="46">
        <f t="shared" si="8"/>
        <v>0</v>
      </c>
      <c r="EG17" s="46">
        <f t="shared" si="8"/>
        <v>0</v>
      </c>
      <c r="EH17" s="46">
        <f t="shared" si="8"/>
        <v>0</v>
      </c>
      <c r="EI17" s="46">
        <f t="shared" si="8"/>
        <v>0</v>
      </c>
      <c r="EJ17" s="46">
        <f t="shared" si="8"/>
        <v>0</v>
      </c>
      <c r="EK17" s="46">
        <f t="shared" si="8"/>
        <v>0</v>
      </c>
      <c r="EL17" s="46">
        <f t="shared" si="8"/>
        <v>0</v>
      </c>
      <c r="EM17" s="46">
        <f t="shared" si="8"/>
        <v>0</v>
      </c>
      <c r="EN17" s="46">
        <f t="shared" si="8"/>
        <v>0</v>
      </c>
      <c r="EO17" s="46">
        <f t="shared" si="8"/>
        <v>0</v>
      </c>
      <c r="EP17" s="46"/>
      <c r="EQ17" s="46">
        <f t="shared" si="20"/>
        <v>0.35</v>
      </c>
      <c r="ER17" s="46">
        <f t="shared" si="9"/>
        <v>0.35</v>
      </c>
      <c r="ES17" s="46">
        <f t="shared" si="9"/>
        <v>0.35</v>
      </c>
      <c r="ET17" s="46">
        <f t="shared" si="9"/>
        <v>0.35</v>
      </c>
      <c r="EU17" s="46">
        <f t="shared" si="9"/>
        <v>0.35</v>
      </c>
      <c r="EV17" s="46">
        <f t="shared" si="9"/>
        <v>0.35</v>
      </c>
      <c r="EW17" s="46">
        <f t="shared" si="9"/>
        <v>0.35</v>
      </c>
      <c r="EX17" s="46">
        <f t="shared" si="9"/>
        <v>0.35</v>
      </c>
      <c r="EY17" s="46">
        <f t="shared" si="9"/>
        <v>0.35</v>
      </c>
      <c r="EZ17" s="46">
        <f t="shared" si="9"/>
        <v>0.35</v>
      </c>
      <c r="FA17" s="46">
        <f t="shared" si="9"/>
        <v>0.35</v>
      </c>
      <c r="FB17" s="46">
        <f t="shared" si="9"/>
        <v>0.35</v>
      </c>
      <c r="FC17" s="46">
        <f t="shared" si="9"/>
        <v>0.35</v>
      </c>
      <c r="FD17" s="46">
        <f t="shared" si="9"/>
        <v>0.35</v>
      </c>
      <c r="FE17" s="46">
        <f t="shared" si="9"/>
        <v>0.35</v>
      </c>
      <c r="FF17" s="46">
        <f t="shared" si="9"/>
        <v>0.35</v>
      </c>
      <c r="FG17" s="46">
        <f t="shared" si="9"/>
        <v>0.35</v>
      </c>
      <c r="FH17" s="46">
        <f t="shared" si="10"/>
        <v>0.35</v>
      </c>
      <c r="FI17" s="46">
        <f t="shared" si="10"/>
        <v>0.35</v>
      </c>
      <c r="FJ17" s="46">
        <f t="shared" si="10"/>
        <v>0.35</v>
      </c>
      <c r="FK17" s="46">
        <f t="shared" si="10"/>
        <v>0.35</v>
      </c>
      <c r="FL17" s="46">
        <f t="shared" si="10"/>
        <v>0.35</v>
      </c>
      <c r="FM17" s="46">
        <f t="shared" si="10"/>
        <v>0.35</v>
      </c>
      <c r="FN17" s="46">
        <f t="shared" si="10"/>
        <v>0.35</v>
      </c>
      <c r="FO17" s="46">
        <f t="shared" si="10"/>
        <v>0.35</v>
      </c>
      <c r="FP17" s="46">
        <f t="shared" si="10"/>
        <v>0.35</v>
      </c>
      <c r="FQ17" s="46">
        <f t="shared" si="10"/>
        <v>0.35</v>
      </c>
      <c r="FR17" s="46">
        <f t="shared" si="10"/>
        <v>0.35</v>
      </c>
      <c r="FS17" s="46">
        <f t="shared" si="10"/>
        <v>0.35</v>
      </c>
      <c r="FT17" s="46"/>
      <c r="FU17" s="46">
        <f t="shared" si="32"/>
        <v>0</v>
      </c>
      <c r="FV17" s="46">
        <f t="shared" si="32"/>
        <v>368.68460359962728</v>
      </c>
      <c r="FW17" s="46">
        <f t="shared" si="32"/>
        <v>922.55632351147824</v>
      </c>
      <c r="FX17" s="46">
        <f t="shared" si="32"/>
        <v>1544.2602388431469</v>
      </c>
      <c r="FY17" s="46">
        <f t="shared" si="33"/>
        <v>2193.5020498261188</v>
      </c>
      <c r="FZ17" s="46">
        <f t="shared" si="33"/>
        <v>2848.5132100331575</v>
      </c>
      <c r="GA17" s="46">
        <f t="shared" si="33"/>
        <v>3496.0705998630642</v>
      </c>
      <c r="GB17" s="46">
        <f t="shared" si="33"/>
        <v>4127.7649391391751</v>
      </c>
      <c r="GC17" s="46">
        <f t="shared" si="33"/>
        <v>4738.193842185311</v>
      </c>
      <c r="GD17" s="46">
        <f t="shared" si="33"/>
        <v>5323.9509255375142</v>
      </c>
      <c r="GE17" s="46">
        <f t="shared" si="33"/>
        <v>5883.0056528151035</v>
      </c>
      <c r="GF17" s="46">
        <f t="shared" si="33"/>
        <v>6414.2981646227572</v>
      </c>
      <c r="GG17" s="46">
        <f t="shared" si="33"/>
        <v>6917.4624587954186</v>
      </c>
      <c r="GH17" s="46">
        <f t="shared" si="33"/>
        <v>7392.6310112276151</v>
      </c>
      <c r="GI17" s="46">
        <f t="shared" si="33"/>
        <v>7840.2935422427463</v>
      </c>
      <c r="GJ17" s="46">
        <f t="shared" si="33"/>
        <v>8261.1931179883104</v>
      </c>
      <c r="GK17" s="46">
        <f t="shared" si="33"/>
        <v>8656.2487482348861</v>
      </c>
      <c r="GL17" s="46">
        <f t="shared" si="33"/>
        <v>9026.4972254222866</v>
      </c>
      <c r="GM17" s="46">
        <f t="shared" si="33"/>
        <v>9373.0491955956368</v>
      </c>
      <c r="GN17" s="46">
        <f t="shared" si="33"/>
        <v>9697.0559119942773</v>
      </c>
      <c r="GO17" s="46">
        <f t="shared" si="34"/>
        <v>9999.6841015741229</v>
      </c>
      <c r="GP17" s="46">
        <f t="shared" si="34"/>
        <v>10282.097049779544</v>
      </c>
      <c r="GQ17" s="46">
        <f t="shared" si="34"/>
        <v>10545.440485024146</v>
      </c>
      <c r="GR17" s="46">
        <f t="shared" si="34"/>
        <v>10790.832187031205</v>
      </c>
      <c r="GS17" s="46">
        <f t="shared" si="29"/>
        <v>11019.35449418717</v>
      </c>
      <c r="GT17" s="46">
        <f t="shared" si="29"/>
        <v>11232.049071734247</v>
      </c>
      <c r="GU17" s="46">
        <f t="shared" si="29"/>
        <v>11429.913443315882</v>
      </c>
      <c r="GV17" s="46">
        <f t="shared" si="29"/>
        <v>11613.898895656004</v>
      </c>
      <c r="GW17" s="46">
        <f t="shared" si="29"/>
        <v>11784.909448767254</v>
      </c>
      <c r="GX17"/>
    </row>
    <row r="18" spans="1:206" x14ac:dyDescent="0.25">
      <c r="A18" s="24">
        <v>14</v>
      </c>
      <c r="B18" s="22" t="str">
        <f t="shared" si="14"/>
        <v/>
      </c>
      <c r="C18" s="3"/>
      <c r="D18" s="46" t="s">
        <v>22</v>
      </c>
      <c r="E18" s="46">
        <v>250</v>
      </c>
      <c r="F18" s="46">
        <v>3.5000000000000003E-2</v>
      </c>
      <c r="G18" s="46">
        <v>1.7</v>
      </c>
      <c r="H18" s="46">
        <f t="shared" si="36"/>
        <v>85</v>
      </c>
      <c r="I18" s="46">
        <f>IF(H18&lt;58.8, 0.005*(EXP(0.061*H18)-1), 0.176+0.02*(H18-58.8))</f>
        <v>0.7</v>
      </c>
      <c r="J18" s="46"/>
      <c r="K18" s="46"/>
      <c r="L18" s="46"/>
      <c r="M18" s="46"/>
      <c r="N18" s="46">
        <f t="shared" si="37"/>
        <v>0</v>
      </c>
      <c r="O18" s="46">
        <f t="shared" si="37"/>
        <v>2.5845598727799195</v>
      </c>
      <c r="P18" s="46">
        <f t="shared" si="37"/>
        <v>7.8080626492960006</v>
      </c>
      <c r="Q18" s="46">
        <f t="shared" si="37"/>
        <v>14.480195653715958</v>
      </c>
      <c r="R18" s="46">
        <f t="shared" si="37"/>
        <v>22.004711839244393</v>
      </c>
      <c r="S18" s="46">
        <f t="shared" si="37"/>
        <v>29.99689217296649</v>
      </c>
      <c r="T18" s="46">
        <f t="shared" si="37"/>
        <v>38.191303622856076</v>
      </c>
      <c r="U18" s="46">
        <f t="shared" si="37"/>
        <v>46.400080016882299</v>
      </c>
      <c r="V18" s="46">
        <f t="shared" si="37"/>
        <v>54.489404457755704</v>
      </c>
      <c r="W18" s="46">
        <f t="shared" si="37"/>
        <v>62.364590607480309</v>
      </c>
      <c r="X18" s="46">
        <f t="shared" si="37"/>
        <v>69.959920433522029</v>
      </c>
      <c r="Y18" s="46">
        <f t="shared" si="37"/>
        <v>77.231397982439631</v>
      </c>
      <c r="Z18" s="46">
        <f t="shared" si="37"/>
        <v>84.151421991404007</v>
      </c>
      <c r="AA18" s="46">
        <f t="shared" si="37"/>
        <v>90.704786298115138</v>
      </c>
      <c r="AB18" s="46">
        <f t="shared" si="37"/>
        <v>96.885633270657166</v>
      </c>
      <c r="AC18" s="46">
        <f t="shared" si="37"/>
        <v>102.69510998797618</v>
      </c>
      <c r="AD18" s="46">
        <f t="shared" si="38"/>
        <v>108.13955319895845</v>
      </c>
      <c r="AE18" s="46">
        <f t="shared" si="38"/>
        <v>113.22907826418103</v>
      </c>
      <c r="AF18" s="46">
        <f t="shared" si="38"/>
        <v>117.9764803152074</v>
      </c>
      <c r="AG18" s="46">
        <f t="shared" si="38"/>
        <v>122.39637881706511</v>
      </c>
      <c r="AH18" s="46">
        <f t="shared" si="38"/>
        <v>126.50455311761735</v>
      </c>
      <c r="AI18" s="46">
        <f t="shared" si="38"/>
        <v>130.31742855675387</v>
      </c>
      <c r="AJ18" s="46">
        <f t="shared" si="38"/>
        <v>133.85168164259846</v>
      </c>
      <c r="AK18" s="46">
        <f t="shared" si="38"/>
        <v>137.12393956550804</v>
      </c>
      <c r="AL18" s="46">
        <f t="shared" si="38"/>
        <v>140.15055450832907</v>
      </c>
      <c r="AM18" s="46">
        <f t="shared" si="38"/>
        <v>142.94743723377417</v>
      </c>
      <c r="AN18" s="46">
        <f t="shared" si="38"/>
        <v>145.52993757688353</v>
      </c>
      <c r="AO18" s="46">
        <f t="shared" si="38"/>
        <v>147.91276195128319</v>
      </c>
      <c r="AP18" s="17">
        <f t="shared" si="38"/>
        <v>150.10991994558429</v>
      </c>
      <c r="AQ18" s="3"/>
      <c r="AR18" s="61">
        <f t="shared" si="39"/>
        <v>0</v>
      </c>
      <c r="AS18" s="46">
        <f t="shared" si="39"/>
        <v>2.5845598727799195</v>
      </c>
      <c r="AT18" s="46">
        <f t="shared" si="39"/>
        <v>7.8080626492960006</v>
      </c>
      <c r="AU18" s="46">
        <f t="shared" si="39"/>
        <v>14.480195653715958</v>
      </c>
      <c r="AV18" s="46">
        <f t="shared" si="39"/>
        <v>22.004711839244393</v>
      </c>
      <c r="AW18" s="46">
        <f t="shared" si="39"/>
        <v>29.99689217296649</v>
      </c>
      <c r="AX18" s="46">
        <f t="shared" si="39"/>
        <v>38.191303622856076</v>
      </c>
      <c r="AY18" s="46">
        <f t="shared" si="39"/>
        <v>46.400080016882299</v>
      </c>
      <c r="AZ18" s="46">
        <f t="shared" si="39"/>
        <v>54.489404457755704</v>
      </c>
      <c r="BA18" s="46">
        <f t="shared" si="39"/>
        <v>62.364590607480309</v>
      </c>
      <c r="BB18" s="46">
        <f t="shared" si="39"/>
        <v>69.959920433522029</v>
      </c>
      <c r="BC18" s="46">
        <f t="shared" si="39"/>
        <v>77.231397982439631</v>
      </c>
      <c r="BD18" s="46">
        <f t="shared" si="39"/>
        <v>84.151421991404007</v>
      </c>
      <c r="BE18" s="46">
        <f t="shared" si="39"/>
        <v>90.704786298115138</v>
      </c>
      <c r="BF18" s="46">
        <f t="shared" si="39"/>
        <v>96.885633270657166</v>
      </c>
      <c r="BG18" s="46">
        <f t="shared" si="39"/>
        <v>102.69510998797618</v>
      </c>
      <c r="BH18" s="46">
        <f t="shared" si="40"/>
        <v>108.13955319895845</v>
      </c>
      <c r="BI18" s="46">
        <f t="shared" si="40"/>
        <v>113.22907826418103</v>
      </c>
      <c r="BJ18" s="46">
        <f t="shared" si="40"/>
        <v>117.9764803152074</v>
      </c>
      <c r="BK18" s="46">
        <f t="shared" si="40"/>
        <v>122.39637881706511</v>
      </c>
      <c r="BL18" s="46">
        <f t="shared" si="40"/>
        <v>126.50455311761735</v>
      </c>
      <c r="BM18" s="46">
        <f t="shared" si="40"/>
        <v>130.31742855675387</v>
      </c>
      <c r="BN18" s="46">
        <f t="shared" si="40"/>
        <v>133.85168164259846</v>
      </c>
      <c r="BO18" s="46">
        <f t="shared" si="40"/>
        <v>137.12393956550804</v>
      </c>
      <c r="BP18" s="46">
        <f t="shared" si="40"/>
        <v>140.15055450832907</v>
      </c>
      <c r="BQ18" s="46">
        <f t="shared" si="40"/>
        <v>142.94743723377417</v>
      </c>
      <c r="BR18" s="46">
        <f t="shared" si="40"/>
        <v>145.52993757688353</v>
      </c>
      <c r="BS18" s="46">
        <f t="shared" si="40"/>
        <v>147.91276195128319</v>
      </c>
      <c r="BT18" s="17">
        <f t="shared" si="40"/>
        <v>150.10991994558429</v>
      </c>
      <c r="BU18" s="3"/>
      <c r="BV18" s="3"/>
      <c r="BW18" s="61" t="s">
        <v>22</v>
      </c>
      <c r="BX18" s="46"/>
      <c r="BY18" s="46"/>
      <c r="BZ18" s="46"/>
      <c r="CA18" s="46">
        <f>CE1/10</f>
        <v>0.35</v>
      </c>
      <c r="CB18" s="46"/>
      <c r="CC18" s="46"/>
      <c r="CD18" s="46"/>
      <c r="CE18" s="46"/>
      <c r="CF18" s="46"/>
      <c r="CG18" s="46"/>
      <c r="CH18" s="3"/>
      <c r="CI18" s="61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E18" s="46"/>
      <c r="DF18" s="46"/>
      <c r="DG18" s="46"/>
      <c r="DH18" s="46"/>
      <c r="DI18" s="46"/>
      <c r="DJ18" s="46"/>
      <c r="DK18" s="46"/>
      <c r="DL18" s="46"/>
      <c r="DM18" s="46">
        <f t="shared" si="19"/>
        <v>0</v>
      </c>
      <c r="DN18" s="46">
        <f t="shared" si="7"/>
        <v>0</v>
      </c>
      <c r="DO18" s="46">
        <f t="shared" si="7"/>
        <v>0</v>
      </c>
      <c r="DP18" s="46">
        <f t="shared" si="7"/>
        <v>0</v>
      </c>
      <c r="DQ18" s="46">
        <f t="shared" si="7"/>
        <v>0</v>
      </c>
      <c r="DR18" s="46">
        <f t="shared" si="7"/>
        <v>0</v>
      </c>
      <c r="DS18" s="46">
        <f t="shared" si="7"/>
        <v>0</v>
      </c>
      <c r="DT18" s="46">
        <f t="shared" si="7"/>
        <v>0</v>
      </c>
      <c r="DU18" s="46">
        <f t="shared" si="7"/>
        <v>0</v>
      </c>
      <c r="DV18" s="46">
        <f t="shared" si="7"/>
        <v>0</v>
      </c>
      <c r="DW18" s="46">
        <f t="shared" si="7"/>
        <v>0</v>
      </c>
      <c r="DX18" s="46">
        <f t="shared" si="7"/>
        <v>0</v>
      </c>
      <c r="DY18" s="46">
        <f t="shared" si="7"/>
        <v>0</v>
      </c>
      <c r="DZ18" s="46">
        <f t="shared" si="7"/>
        <v>0</v>
      </c>
      <c r="EA18" s="46">
        <f t="shared" si="7"/>
        <v>0</v>
      </c>
      <c r="EB18" s="46">
        <f t="shared" si="7"/>
        <v>0</v>
      </c>
      <c r="EC18" s="46">
        <f t="shared" si="7"/>
        <v>0</v>
      </c>
      <c r="ED18" s="46">
        <f t="shared" si="8"/>
        <v>0</v>
      </c>
      <c r="EE18" s="46">
        <f t="shared" si="8"/>
        <v>0</v>
      </c>
      <c r="EF18" s="46">
        <f t="shared" si="8"/>
        <v>0</v>
      </c>
      <c r="EG18" s="46">
        <f t="shared" si="8"/>
        <v>0</v>
      </c>
      <c r="EH18" s="46">
        <f t="shared" si="8"/>
        <v>0</v>
      </c>
      <c r="EI18" s="46">
        <f t="shared" si="8"/>
        <v>0</v>
      </c>
      <c r="EJ18" s="46">
        <f t="shared" si="8"/>
        <v>0</v>
      </c>
      <c r="EK18" s="46">
        <f t="shared" si="8"/>
        <v>0</v>
      </c>
      <c r="EL18" s="46">
        <f t="shared" si="8"/>
        <v>0</v>
      </c>
      <c r="EM18" s="46">
        <f t="shared" si="8"/>
        <v>0</v>
      </c>
      <c r="EN18" s="46">
        <f t="shared" si="8"/>
        <v>0</v>
      </c>
      <c r="EO18" s="46">
        <f t="shared" si="8"/>
        <v>0</v>
      </c>
      <c r="EP18" s="46"/>
      <c r="EQ18" s="46">
        <f t="shared" si="20"/>
        <v>0.35</v>
      </c>
      <c r="ER18" s="46">
        <f t="shared" si="9"/>
        <v>0.35</v>
      </c>
      <c r="ES18" s="46">
        <f t="shared" si="9"/>
        <v>0.35</v>
      </c>
      <c r="ET18" s="46">
        <f t="shared" si="9"/>
        <v>0.35</v>
      </c>
      <c r="EU18" s="46">
        <f t="shared" si="9"/>
        <v>0.35</v>
      </c>
      <c r="EV18" s="46">
        <f t="shared" si="9"/>
        <v>0.35</v>
      </c>
      <c r="EW18" s="46">
        <f t="shared" si="9"/>
        <v>0.35</v>
      </c>
      <c r="EX18" s="46">
        <f t="shared" si="9"/>
        <v>0.35</v>
      </c>
      <c r="EY18" s="46">
        <f t="shared" si="9"/>
        <v>0.35</v>
      </c>
      <c r="EZ18" s="46">
        <f t="shared" si="9"/>
        <v>0.35</v>
      </c>
      <c r="FA18" s="46">
        <f t="shared" si="9"/>
        <v>0.35</v>
      </c>
      <c r="FB18" s="46">
        <f t="shared" si="9"/>
        <v>0.35</v>
      </c>
      <c r="FC18" s="46">
        <f t="shared" si="9"/>
        <v>0.35</v>
      </c>
      <c r="FD18" s="46">
        <f t="shared" si="9"/>
        <v>0.35</v>
      </c>
      <c r="FE18" s="46">
        <f t="shared" si="9"/>
        <v>0.35</v>
      </c>
      <c r="FF18" s="46">
        <f t="shared" si="9"/>
        <v>0.35</v>
      </c>
      <c r="FG18" s="46">
        <f t="shared" si="9"/>
        <v>0.35</v>
      </c>
      <c r="FH18" s="46">
        <f t="shared" si="10"/>
        <v>0.35</v>
      </c>
      <c r="FI18" s="46">
        <f t="shared" si="10"/>
        <v>0.35</v>
      </c>
      <c r="FJ18" s="46">
        <f t="shared" si="10"/>
        <v>0.35</v>
      </c>
      <c r="FK18" s="46">
        <f t="shared" si="10"/>
        <v>0.35</v>
      </c>
      <c r="FL18" s="46">
        <f t="shared" si="10"/>
        <v>0.35</v>
      </c>
      <c r="FM18" s="46">
        <f t="shared" si="10"/>
        <v>0.35</v>
      </c>
      <c r="FN18" s="46">
        <f t="shared" si="10"/>
        <v>0.35</v>
      </c>
      <c r="FO18" s="46">
        <f t="shared" si="10"/>
        <v>0.35</v>
      </c>
      <c r="FP18" s="46">
        <f t="shared" si="10"/>
        <v>0.35</v>
      </c>
      <c r="FQ18" s="46">
        <f t="shared" si="10"/>
        <v>0.35</v>
      </c>
      <c r="FR18" s="46">
        <f t="shared" si="10"/>
        <v>0.35</v>
      </c>
      <c r="FS18" s="46">
        <f t="shared" si="10"/>
        <v>0.35</v>
      </c>
      <c r="FT18" s="46"/>
      <c r="FU18" s="46">
        <f t="shared" si="32"/>
        <v>0</v>
      </c>
      <c r="FV18" s="46">
        <f t="shared" si="32"/>
        <v>271.37878664189157</v>
      </c>
      <c r="FW18" s="46">
        <f t="shared" si="32"/>
        <v>819.84657817608002</v>
      </c>
      <c r="FX18" s="46">
        <f t="shared" si="32"/>
        <v>1520.4205436401755</v>
      </c>
      <c r="FY18" s="46">
        <f t="shared" si="33"/>
        <v>2310.4947431206615</v>
      </c>
      <c r="FZ18" s="46">
        <f t="shared" si="33"/>
        <v>3149.6736781614813</v>
      </c>
      <c r="GA18" s="46">
        <f t="shared" si="33"/>
        <v>4010.0868803998878</v>
      </c>
      <c r="GB18" s="46">
        <f t="shared" si="33"/>
        <v>4872.0084017726413</v>
      </c>
      <c r="GC18" s="46">
        <f t="shared" si="33"/>
        <v>5721.3874680643485</v>
      </c>
      <c r="GD18" s="46">
        <f t="shared" si="33"/>
        <v>6548.2820137854324</v>
      </c>
      <c r="GE18" s="46">
        <f t="shared" si="33"/>
        <v>7345.7916455198128</v>
      </c>
      <c r="GF18" s="46">
        <f t="shared" si="33"/>
        <v>8109.2967881561617</v>
      </c>
      <c r="GG18" s="46">
        <f t="shared" si="33"/>
        <v>8835.89930909742</v>
      </c>
      <c r="GH18" s="46">
        <f t="shared" si="33"/>
        <v>9524.0025613020898</v>
      </c>
      <c r="GI18" s="46">
        <f t="shared" si="33"/>
        <v>10172.991493419002</v>
      </c>
      <c r="GJ18" s="46">
        <f t="shared" si="33"/>
        <v>10782.986548737499</v>
      </c>
      <c r="GK18" s="46">
        <f t="shared" si="33"/>
        <v>11354.653085890637</v>
      </c>
      <c r="GL18" s="46">
        <f t="shared" si="33"/>
        <v>11889.053217739009</v>
      </c>
      <c r="GM18" s="46">
        <f t="shared" si="33"/>
        <v>12387.530433096777</v>
      </c>
      <c r="GN18" s="46">
        <f t="shared" si="33"/>
        <v>12851.619775791836</v>
      </c>
      <c r="GO18" s="46">
        <f t="shared" si="34"/>
        <v>13282.978077349822</v>
      </c>
      <c r="GP18" s="46">
        <f t="shared" si="34"/>
        <v>13683.329998459156</v>
      </c>
      <c r="GQ18" s="46">
        <f t="shared" si="34"/>
        <v>14054.426572472839</v>
      </c>
      <c r="GR18" s="46">
        <f t="shared" si="34"/>
        <v>14398.013654378345</v>
      </c>
      <c r="GS18" s="46">
        <f t="shared" si="29"/>
        <v>14715.808223374552</v>
      </c>
      <c r="GT18" s="46">
        <f t="shared" si="29"/>
        <v>15009.480909546288</v>
      </c>
      <c r="GU18" s="46">
        <f t="shared" si="29"/>
        <v>15280.64344557277</v>
      </c>
      <c r="GV18" s="46">
        <f t="shared" si="29"/>
        <v>15530.840004884734</v>
      </c>
      <c r="GW18" s="46">
        <f t="shared" si="29"/>
        <v>15761.541594286351</v>
      </c>
      <c r="GX18"/>
    </row>
    <row r="19" spans="1:206" x14ac:dyDescent="0.25">
      <c r="A19" s="24">
        <v>15</v>
      </c>
      <c r="B19" s="22" t="str">
        <f t="shared" si="14"/>
        <v/>
      </c>
      <c r="C19" s="3"/>
      <c r="D19" s="47" t="s">
        <v>56</v>
      </c>
      <c r="E19" s="47"/>
      <c r="F19" s="47"/>
      <c r="G19" s="47"/>
      <c r="H19" s="47">
        <f t="shared" si="36"/>
        <v>85</v>
      </c>
      <c r="I19" s="47"/>
      <c r="J19" s="47">
        <v>0.8</v>
      </c>
      <c r="K19" s="47">
        <v>50</v>
      </c>
      <c r="L19" s="47">
        <f>IF('Graph-Settings'!$I$6='Graph-Settings'!$C$46, K19, 'Graph-Settings'!$I$6)</f>
        <v>50</v>
      </c>
      <c r="M19" s="47">
        <f t="shared" ref="M19:M24" si="41">EXP(50*LN($J19)*(1/$L19-1/$K19))</f>
        <v>1</v>
      </c>
      <c r="N19" s="47">
        <f>($H19/100*N$6)+((100-$H19)/100*N$12)</f>
        <v>0</v>
      </c>
      <c r="O19" s="47">
        <f t="shared" ref="O19:AP19" si="42">($H19/100*O$6)+((100-$H19)/100*O$12)</f>
        <v>1.7057555314228929</v>
      </c>
      <c r="P19" s="47">
        <f t="shared" si="42"/>
        <v>4.5899085249766296</v>
      </c>
      <c r="Q19" s="47">
        <f t="shared" si="42"/>
        <v>8.0212378805721567</v>
      </c>
      <c r="R19" s="47">
        <f t="shared" si="42"/>
        <v>11.75129021094603</v>
      </c>
      <c r="S19" s="47">
        <f t="shared" si="42"/>
        <v>15.634338494611923</v>
      </c>
      <c r="T19" s="47">
        <f t="shared" si="42"/>
        <v>19.574872043844501</v>
      </c>
      <c r="U19" s="47">
        <f t="shared" si="42"/>
        <v>23.507086988096436</v>
      </c>
      <c r="V19" s="47">
        <f t="shared" si="42"/>
        <v>27.384595546035911</v>
      </c>
      <c r="W19" s="47">
        <f t="shared" si="42"/>
        <v>31.174480507883075</v>
      </c>
      <c r="X19" s="47">
        <f t="shared" si="42"/>
        <v>34.853534427889024</v>
      </c>
      <c r="Y19" s="47">
        <f t="shared" si="42"/>
        <v>38.405727906403641</v>
      </c>
      <c r="Z19" s="47">
        <f t="shared" si="42"/>
        <v>41.820427539606257</v>
      </c>
      <c r="AA19" s="47">
        <f t="shared" si="42"/>
        <v>45.091099681300513</v>
      </c>
      <c r="AB19" s="47">
        <f t="shared" si="42"/>
        <v>48.214344077088064</v>
      </c>
      <c r="AC19" s="47">
        <f t="shared" si="42"/>
        <v>51.189159852588233</v>
      </c>
      <c r="AD19" s="47">
        <f t="shared" si="42"/>
        <v>54.016380015910151</v>
      </c>
      <c r="AE19" s="47">
        <f t="shared" si="42"/>
        <v>56.69823107951985</v>
      </c>
      <c r="AF19" s="47">
        <f t="shared" si="42"/>
        <v>59.237987366848358</v>
      </c>
      <c r="AG19" s="47">
        <f t="shared" si="42"/>
        <v>61.639698091720923</v>
      </c>
      <c r="AH19" s="47">
        <f t="shared" si="42"/>
        <v>63.907971082340758</v>
      </c>
      <c r="AI19" s="47">
        <f t="shared" si="42"/>
        <v>66.047801054406776</v>
      </c>
      <c r="AJ19" s="47">
        <f t="shared" si="42"/>
        <v>68.064433217006012</v>
      </c>
      <c r="AK19" s="47">
        <f t="shared" si="42"/>
        <v>69.963255092918558</v>
      </c>
      <c r="AL19" s="47">
        <f t="shared" si="42"/>
        <v>71.749710991488143</v>
      </c>
      <c r="AM19" s="47">
        <f t="shared" si="42"/>
        <v>73.429234745298857</v>
      </c>
      <c r="AN19" s="47">
        <f t="shared" si="42"/>
        <v>75.007197218296781</v>
      </c>
      <c r="AO19" s="47">
        <f t="shared" si="42"/>
        <v>76.488865786322293</v>
      </c>
      <c r="AP19" s="54">
        <f t="shared" si="42"/>
        <v>77.87937353302388</v>
      </c>
      <c r="AQ19" s="3"/>
      <c r="AR19" s="62">
        <f t="shared" ref="AR19:BG22" si="43">$M19*N19</f>
        <v>0</v>
      </c>
      <c r="AS19" s="47">
        <f t="shared" si="43"/>
        <v>1.7057555314228929</v>
      </c>
      <c r="AT19" s="47">
        <f t="shared" si="43"/>
        <v>4.5899085249766296</v>
      </c>
      <c r="AU19" s="47">
        <f t="shared" si="43"/>
        <v>8.0212378805721567</v>
      </c>
      <c r="AV19" s="47">
        <f t="shared" si="43"/>
        <v>11.75129021094603</v>
      </c>
      <c r="AW19" s="47">
        <f t="shared" si="43"/>
        <v>15.634338494611923</v>
      </c>
      <c r="AX19" s="47">
        <f t="shared" si="43"/>
        <v>19.574872043844501</v>
      </c>
      <c r="AY19" s="47">
        <f t="shared" si="43"/>
        <v>23.507086988096436</v>
      </c>
      <c r="AZ19" s="47">
        <f t="shared" si="43"/>
        <v>27.384595546035911</v>
      </c>
      <c r="BA19" s="47">
        <f t="shared" si="43"/>
        <v>31.174480507883075</v>
      </c>
      <c r="BB19" s="47">
        <f t="shared" si="43"/>
        <v>34.853534427889024</v>
      </c>
      <c r="BC19" s="47">
        <f t="shared" si="43"/>
        <v>38.405727906403641</v>
      </c>
      <c r="BD19" s="47">
        <f t="shared" si="43"/>
        <v>41.820427539606257</v>
      </c>
      <c r="BE19" s="47">
        <f t="shared" si="43"/>
        <v>45.091099681300513</v>
      </c>
      <c r="BF19" s="47">
        <f t="shared" si="43"/>
        <v>48.214344077088064</v>
      </c>
      <c r="BG19" s="47">
        <f t="shared" si="43"/>
        <v>51.189159852588233</v>
      </c>
      <c r="BH19" s="47">
        <f t="shared" ref="BH19:BT22" si="44">$M19*AD19</f>
        <v>54.016380015910151</v>
      </c>
      <c r="BI19" s="47">
        <f t="shared" si="44"/>
        <v>56.69823107951985</v>
      </c>
      <c r="BJ19" s="47">
        <f t="shared" si="44"/>
        <v>59.237987366848358</v>
      </c>
      <c r="BK19" s="47">
        <f t="shared" si="44"/>
        <v>61.639698091720923</v>
      </c>
      <c r="BL19" s="47">
        <f t="shared" si="44"/>
        <v>63.907971082340758</v>
      </c>
      <c r="BM19" s="47">
        <f t="shared" si="44"/>
        <v>66.047801054406776</v>
      </c>
      <c r="BN19" s="47">
        <f t="shared" si="44"/>
        <v>68.064433217006012</v>
      </c>
      <c r="BO19" s="47">
        <f t="shared" si="44"/>
        <v>69.963255092918558</v>
      </c>
      <c r="BP19" s="47">
        <f t="shared" si="44"/>
        <v>71.749710991488143</v>
      </c>
      <c r="BQ19" s="47">
        <f t="shared" si="44"/>
        <v>73.429234745298857</v>
      </c>
      <c r="BR19" s="47">
        <f t="shared" si="44"/>
        <v>75.007197218296781</v>
      </c>
      <c r="BS19" s="47">
        <f t="shared" si="44"/>
        <v>76.488865786322293</v>
      </c>
      <c r="BT19" s="54">
        <f t="shared" si="44"/>
        <v>77.87937353302388</v>
      </c>
      <c r="BU19" s="3"/>
      <c r="BV19" s="3"/>
      <c r="BW19" s="62" t="s">
        <v>17</v>
      </c>
      <c r="BX19" s="47"/>
      <c r="BY19" s="47"/>
      <c r="BZ19" s="47"/>
      <c r="CA19" s="47">
        <f>($C$6/100*$CA$6)+((100-$C$6)/100*$CA$12)</f>
        <v>2.3138650467731376</v>
      </c>
      <c r="CB19" s="47"/>
      <c r="CC19" s="47">
        <v>6</v>
      </c>
      <c r="CD19" s="47">
        <v>0.8</v>
      </c>
      <c r="CE19" s="47">
        <f>0.001*CC19^1.5*(460+25.9*$CC$1)^1.5</f>
        <v>2381.5836371856572</v>
      </c>
      <c r="CF19" s="47">
        <f t="shared" ref="CF19:CF22" si="45">CE19/(300*CA19)</f>
        <v>3.4308881302404366</v>
      </c>
      <c r="CG19" s="47"/>
      <c r="CH19" s="3"/>
      <c r="CI19" s="62">
        <f t="shared" ref="CI19:DK22" si="46">IF(1-EXP(-0.23*(AR19-$CF19))&lt;0, 0, 1-EXP(-0.23*(AR19-$CF19)))</f>
        <v>0</v>
      </c>
      <c r="CJ19" s="47">
        <f t="shared" si="46"/>
        <v>0</v>
      </c>
      <c r="CK19" s="47">
        <f t="shared" si="46"/>
        <v>0.23400121146464048</v>
      </c>
      <c r="CL19" s="47">
        <f t="shared" si="46"/>
        <v>0.65207921087602694</v>
      </c>
      <c r="CM19" s="47">
        <f t="shared" si="46"/>
        <v>0.85246538880544276</v>
      </c>
      <c r="CN19" s="47">
        <f t="shared" si="46"/>
        <v>0.93960165552706121</v>
      </c>
      <c r="CO19" s="47">
        <f t="shared" si="46"/>
        <v>0.9755986373060308</v>
      </c>
      <c r="CP19" s="47">
        <f t="shared" si="46"/>
        <v>0.99012279534891634</v>
      </c>
      <c r="CQ19" s="47">
        <f t="shared" si="46"/>
        <v>0.99595127274643802</v>
      </c>
      <c r="CR19" s="47">
        <f t="shared" si="46"/>
        <v>0.99830661576565283</v>
      </c>
      <c r="CS19" s="47">
        <f t="shared" si="46"/>
        <v>0.9992734539191902</v>
      </c>
      <c r="CT19" s="47">
        <f t="shared" si="46"/>
        <v>0.99967904612877756</v>
      </c>
      <c r="CU19" s="47">
        <f t="shared" si="46"/>
        <v>0.99985366236888096</v>
      </c>
      <c r="CV19" s="47">
        <f t="shared" si="46"/>
        <v>0.99993103067081435</v>
      </c>
      <c r="CW19" s="47">
        <f t="shared" si="46"/>
        <v>0.99996637345818218</v>
      </c>
      <c r="CX19" s="47">
        <f t="shared" si="46"/>
        <v>0.99998303575215053</v>
      </c>
      <c r="CY19" s="47">
        <f t="shared" si="46"/>
        <v>0.99999114619398943</v>
      </c>
      <c r="CZ19" s="47">
        <f t="shared" si="46"/>
        <v>0.99999522200176438</v>
      </c>
      <c r="DA19" s="47">
        <f t="shared" si="46"/>
        <v>0.99999733586951178</v>
      </c>
      <c r="DB19" s="47">
        <f t="shared" si="46"/>
        <v>0.99999846660494573</v>
      </c>
      <c r="DC19" s="47">
        <f t="shared" si="46"/>
        <v>0.99999908991613196</v>
      </c>
      <c r="DD19" s="47">
        <f t="shared" si="46"/>
        <v>0.99999944366208837</v>
      </c>
      <c r="DE19" s="47">
        <f t="shared" si="46"/>
        <v>0.99999965013391501</v>
      </c>
      <c r="DF19" s="47">
        <f t="shared" si="46"/>
        <v>0.99999977393525619</v>
      </c>
      <c r="DG19" s="47">
        <f t="shared" si="46"/>
        <v>0.99999985010477066</v>
      </c>
      <c r="DH19" s="47">
        <f t="shared" si="46"/>
        <v>0.99999989813523349</v>
      </c>
      <c r="DI19" s="47">
        <f t="shared" si="46"/>
        <v>0.99999992913938729</v>
      </c>
      <c r="DJ19" s="47">
        <f t="shared" si="46"/>
        <v>0.99999994960303396</v>
      </c>
      <c r="DK19" s="47">
        <f t="shared" si="46"/>
        <v>0.99999996339758601</v>
      </c>
      <c r="DL19" s="47"/>
      <c r="DM19" s="47">
        <f t="shared" ref="DM19:DV20" si="47">$C$6/100*CI19*$CD19</f>
        <v>0</v>
      </c>
      <c r="DN19" s="47">
        <f t="shared" si="47"/>
        <v>0</v>
      </c>
      <c r="DO19" s="47">
        <f t="shared" si="47"/>
        <v>0.15912082379595552</v>
      </c>
      <c r="DP19" s="47">
        <f t="shared" si="47"/>
        <v>0.44341386339569833</v>
      </c>
      <c r="DQ19" s="47">
        <f t="shared" si="47"/>
        <v>0.57967646438770115</v>
      </c>
      <c r="DR19" s="47">
        <f t="shared" si="47"/>
        <v>0.63892912575840166</v>
      </c>
      <c r="DS19" s="47">
        <f t="shared" si="47"/>
        <v>0.66340707336810101</v>
      </c>
      <c r="DT19" s="47">
        <f t="shared" si="47"/>
        <v>0.67328350083726318</v>
      </c>
      <c r="DU19" s="47">
        <f t="shared" si="47"/>
        <v>0.67724686546757784</v>
      </c>
      <c r="DV19" s="47">
        <f t="shared" si="47"/>
        <v>0.6788484987206439</v>
      </c>
      <c r="DW19" s="47">
        <f t="shared" ref="DW19:EF20" si="48">$C$6/100*CS19*$CD19</f>
        <v>0.67950594866504943</v>
      </c>
      <c r="DX19" s="47">
        <f t="shared" si="48"/>
        <v>0.6797817513675688</v>
      </c>
      <c r="DY19" s="47">
        <f t="shared" si="48"/>
        <v>0.679900490410839</v>
      </c>
      <c r="DZ19" s="47">
        <f t="shared" si="48"/>
        <v>0.67995310085615379</v>
      </c>
      <c r="EA19" s="47">
        <f t="shared" si="48"/>
        <v>0.67997713395156389</v>
      </c>
      <c r="EB19" s="47">
        <f t="shared" si="48"/>
        <v>0.67998846431146243</v>
      </c>
      <c r="EC19" s="47">
        <f t="shared" si="48"/>
        <v>0.67999397941191286</v>
      </c>
      <c r="ED19" s="47">
        <f t="shared" si="48"/>
        <v>0.67999675096119983</v>
      </c>
      <c r="EE19" s="47">
        <f t="shared" si="48"/>
        <v>0.67999818839126802</v>
      </c>
      <c r="EF19" s="47">
        <f t="shared" si="48"/>
        <v>0.67999895729136317</v>
      </c>
      <c r="EG19" s="47">
        <f t="shared" ref="EG19:EO20" si="49">$C$6/100*DC19*$CD19</f>
        <v>0.67999938114296976</v>
      </c>
      <c r="EH19" s="47">
        <f t="shared" si="49"/>
        <v>0.6799996216902201</v>
      </c>
      <c r="EI19" s="47">
        <f t="shared" si="49"/>
        <v>0.67999976209106228</v>
      </c>
      <c r="EJ19" s="47">
        <f t="shared" si="49"/>
        <v>0.67999984627597421</v>
      </c>
      <c r="EK19" s="47">
        <f t="shared" si="49"/>
        <v>0.67999989807124406</v>
      </c>
      <c r="EL19" s="47">
        <f t="shared" si="49"/>
        <v>0.67999993073195875</v>
      </c>
      <c r="EM19" s="47">
        <f t="shared" si="49"/>
        <v>0.67999995181478345</v>
      </c>
      <c r="EN19" s="47">
        <f t="shared" si="49"/>
        <v>0.67999996573006305</v>
      </c>
      <c r="EO19" s="47">
        <f t="shared" si="49"/>
        <v>0.67999997511035848</v>
      </c>
      <c r="EP19" s="47"/>
      <c r="EQ19" s="47">
        <f t="shared" si="20"/>
        <v>2.3138650467731376</v>
      </c>
      <c r="ER19" s="47">
        <f t="shared" si="9"/>
        <v>2.3138650467731376</v>
      </c>
      <c r="ES19" s="47">
        <f t="shared" si="9"/>
        <v>2.4729858705690932</v>
      </c>
      <c r="ET19" s="47">
        <f t="shared" si="9"/>
        <v>2.7572789101688358</v>
      </c>
      <c r="EU19" s="47">
        <f t="shared" si="9"/>
        <v>2.8935415111608389</v>
      </c>
      <c r="EV19" s="47">
        <f t="shared" si="9"/>
        <v>2.9527941725315392</v>
      </c>
      <c r="EW19" s="47">
        <f t="shared" si="9"/>
        <v>2.9772721201412384</v>
      </c>
      <c r="EX19" s="47">
        <f t="shared" si="9"/>
        <v>2.9871485476104009</v>
      </c>
      <c r="EY19" s="47">
        <f t="shared" si="9"/>
        <v>2.9911119122407155</v>
      </c>
      <c r="EZ19" s="47">
        <f t="shared" si="9"/>
        <v>2.9927135454937814</v>
      </c>
      <c r="FA19" s="47">
        <f t="shared" si="9"/>
        <v>2.9933709954381871</v>
      </c>
      <c r="FB19" s="47">
        <f t="shared" si="9"/>
        <v>2.9936467981407064</v>
      </c>
      <c r="FC19" s="47">
        <f t="shared" si="9"/>
        <v>2.9937655371839766</v>
      </c>
      <c r="FD19" s="47">
        <f t="shared" si="9"/>
        <v>2.9938181476292915</v>
      </c>
      <c r="FE19" s="47">
        <f t="shared" si="9"/>
        <v>2.9938421807247018</v>
      </c>
      <c r="FF19" s="47">
        <f t="shared" si="9"/>
        <v>2.9938535110846001</v>
      </c>
      <c r="FG19" s="47">
        <f t="shared" si="9"/>
        <v>2.9938590261850506</v>
      </c>
      <c r="FH19" s="47">
        <f t="shared" si="10"/>
        <v>2.9938617977343376</v>
      </c>
      <c r="FI19" s="47">
        <f t="shared" si="10"/>
        <v>2.9938632351644054</v>
      </c>
      <c r="FJ19" s="47">
        <f t="shared" si="10"/>
        <v>2.993864004064501</v>
      </c>
      <c r="FK19" s="47">
        <f t="shared" si="10"/>
        <v>2.9938644279161073</v>
      </c>
      <c r="FL19" s="47">
        <f t="shared" si="10"/>
        <v>2.9938646684633579</v>
      </c>
      <c r="FM19" s="47">
        <f t="shared" si="10"/>
        <v>2.9938648088641999</v>
      </c>
      <c r="FN19" s="47">
        <f t="shared" si="10"/>
        <v>2.9938648930491119</v>
      </c>
      <c r="FO19" s="47">
        <f t="shared" si="10"/>
        <v>2.9938649448443817</v>
      </c>
      <c r="FP19" s="47">
        <f t="shared" si="10"/>
        <v>2.9938649775050963</v>
      </c>
      <c r="FQ19" s="47">
        <f t="shared" si="10"/>
        <v>2.9938649985879211</v>
      </c>
      <c r="FR19" s="47">
        <f t="shared" si="10"/>
        <v>2.9938650125032007</v>
      </c>
      <c r="FS19" s="47">
        <f t="shared" si="10"/>
        <v>2.9938650218834963</v>
      </c>
      <c r="FT19" s="47"/>
      <c r="FU19" s="47">
        <f t="shared" si="32"/>
        <v>0</v>
      </c>
      <c r="FV19" s="47">
        <f t="shared" si="32"/>
        <v>1184.0664307498112</v>
      </c>
      <c r="FW19" s="47">
        <f t="shared" si="32"/>
        <v>3405.2336788415496</v>
      </c>
      <c r="FX19" s="47">
        <f t="shared" si="32"/>
        <v>6635.0370124646934</v>
      </c>
      <c r="FY19" s="47">
        <f t="shared" si="33"/>
        <v>10200.853810521105</v>
      </c>
      <c r="FZ19" s="47">
        <f t="shared" si="33"/>
        <v>13849.49507948268</v>
      </c>
      <c r="GA19" s="47">
        <f t="shared" si="33"/>
        <v>17483.916237441113</v>
      </c>
      <c r="GB19" s="47">
        <f t="shared" si="33"/>
        <v>21065.748226513086</v>
      </c>
      <c r="GC19" s="47">
        <f t="shared" si="33"/>
        <v>24573.116984892618</v>
      </c>
      <c r="GD19" s="47">
        <f t="shared" si="33"/>
        <v>27988.887026902059</v>
      </c>
      <c r="GE19" s="47">
        <f t="shared" si="33"/>
        <v>31298.867713484789</v>
      </c>
      <c r="GF19" s="47">
        <f t="shared" si="33"/>
        <v>34491.95531318053</v>
      </c>
      <c r="GG19" s="47">
        <f t="shared" si="33"/>
        <v>37560.166415511871</v>
      </c>
      <c r="GH19" s="47">
        <f t="shared" si="33"/>
        <v>40498.365756731648</v>
      </c>
      <c r="GI19" s="47">
        <f t="shared" si="33"/>
        <v>43303.841104188126</v>
      </c>
      <c r="GJ19" s="47">
        <f t="shared" si="33"/>
        <v>45975.853786242638</v>
      </c>
      <c r="GK19" s="47">
        <f t="shared" si="33"/>
        <v>48515.228061742324</v>
      </c>
      <c r="GL19" s="47">
        <f t="shared" si="33"/>
        <v>50924.000408426458</v>
      </c>
      <c r="GM19" s="47">
        <f t="shared" si="33"/>
        <v>53205.129750822241</v>
      </c>
      <c r="GN19" s="47">
        <f t="shared" si="33"/>
        <v>55362.262001461975</v>
      </c>
      <c r="GO19" s="47">
        <f t="shared" si="34"/>
        <v>57399.540385113374</v>
      </c>
      <c r="GP19" s="47">
        <f t="shared" si="34"/>
        <v>59321.453401945611</v>
      </c>
      <c r="GQ19" s="47">
        <f t="shared" si="34"/>
        <v>61132.713403104543</v>
      </c>
      <c r="GR19" s="47">
        <f t="shared" si="34"/>
        <v>62838.159967838503</v>
      </c>
      <c r="GS19" s="47">
        <f t="shared" si="29"/>
        <v>64442.683362039592</v>
      </c>
      <c r="GT19" s="47">
        <f t="shared" si="29"/>
        <v>65951.16426868517</v>
      </c>
      <c r="GU19" s="47">
        <f t="shared" si="29"/>
        <v>67368.426718212009</v>
      </c>
      <c r="GV19" s="47">
        <f t="shared" si="29"/>
        <v>68699.201737117022</v>
      </c>
      <c r="GW19" s="47">
        <f t="shared" si="29"/>
        <v>69948.099704015855</v>
      </c>
      <c r="GX19"/>
    </row>
    <row r="20" spans="1:206" x14ac:dyDescent="0.25">
      <c r="A20" s="24">
        <v>16</v>
      </c>
      <c r="B20" s="22" t="str">
        <f t="shared" si="14"/>
        <v/>
      </c>
      <c r="C20" s="3"/>
      <c r="D20" s="47" t="s">
        <v>57</v>
      </c>
      <c r="E20" s="47"/>
      <c r="F20" s="47"/>
      <c r="G20" s="47"/>
      <c r="H20" s="47">
        <f t="shared" si="36"/>
        <v>85</v>
      </c>
      <c r="I20" s="47"/>
      <c r="J20" s="47">
        <v>0.8</v>
      </c>
      <c r="K20" s="47">
        <v>50</v>
      </c>
      <c r="L20" s="47">
        <f>IF('Graph-Settings'!$I$6='Graph-Settings'!$C$46, K20, 'Graph-Settings'!$I$6)</f>
        <v>50</v>
      </c>
      <c r="M20" s="47">
        <f t="shared" si="41"/>
        <v>1</v>
      </c>
      <c r="N20" s="47">
        <f>($H20/100*N$6)+((100-$H20)/100*N$13)</f>
        <v>0</v>
      </c>
      <c r="O20" s="47">
        <f t="shared" ref="O20:AP20" si="50">($H20/100*O$6)+((100-$H20)/100*O$13)</f>
        <v>1.6696367223960247</v>
      </c>
      <c r="P20" s="47">
        <f t="shared" si="50"/>
        <v>4.4853107844890809</v>
      </c>
      <c r="Q20" s="47">
        <f t="shared" si="50"/>
        <v>7.8299868143290814</v>
      </c>
      <c r="R20" s="47">
        <f t="shared" si="50"/>
        <v>11.461531909749779</v>
      </c>
      <c r="S20" s="47">
        <f t="shared" si="50"/>
        <v>15.238228119516437</v>
      </c>
      <c r="T20" s="47">
        <f t="shared" si="50"/>
        <v>19.067385541872923</v>
      </c>
      <c r="U20" s="47">
        <f t="shared" si="50"/>
        <v>22.885286212771838</v>
      </c>
      <c r="V20" s="47">
        <f t="shared" si="50"/>
        <v>26.647127054002432</v>
      </c>
      <c r="W20" s="47">
        <f t="shared" si="50"/>
        <v>30.321212794425485</v>
      </c>
      <c r="X20" s="47">
        <f t="shared" si="50"/>
        <v>33.885284954436095</v>
      </c>
      <c r="Y20" s="47">
        <f t="shared" si="50"/>
        <v>37.324052152924395</v>
      </c>
      <c r="Z20" s="47">
        <f t="shared" si="50"/>
        <v>40.62745290268051</v>
      </c>
      <c r="AA20" s="47">
        <f t="shared" si="50"/>
        <v>43.789392920227876</v>
      </c>
      <c r="AB20" s="47">
        <f t="shared" si="50"/>
        <v>46.806804516409038</v>
      </c>
      <c r="AC20" s="47">
        <f t="shared" si="50"/>
        <v>49.678932760407662</v>
      </c>
      <c r="AD20" s="47">
        <f t="shared" si="50"/>
        <v>52.406786037389082</v>
      </c>
      <c r="AE20" s="47">
        <f t="shared" si="50"/>
        <v>54.9927086064639</v>
      </c>
      <c r="AF20" s="47">
        <f t="shared" si="50"/>
        <v>57.440045433793458</v>
      </c>
      <c r="AG20" s="47">
        <f t="shared" si="50"/>
        <v>59.752877905325938</v>
      </c>
      <c r="AH20" s="47">
        <f t="shared" si="50"/>
        <v>61.93581467559293</v>
      </c>
      <c r="AI20" s="47">
        <f t="shared" si="50"/>
        <v>63.993825849476707</v>
      </c>
      <c r="AJ20" s="47">
        <f t="shared" si="50"/>
        <v>65.932111506564269</v>
      </c>
      <c r="AK20" s="47">
        <f t="shared" si="50"/>
        <v>67.755997627009421</v>
      </c>
      <c r="AL20" s="47">
        <f t="shared" si="50"/>
        <v>69.470853997929296</v>
      </c>
      <c r="AM20" s="47">
        <f t="shared" si="50"/>
        <v>71.082029824768668</v>
      </c>
      <c r="AN20" s="47">
        <f t="shared" si="50"/>
        <v>72.594803647103333</v>
      </c>
      <c r="AO20" s="47">
        <f t="shared" si="50"/>
        <v>74.014344834981117</v>
      </c>
      <c r="AP20" s="54">
        <f t="shared" si="50"/>
        <v>75.345684470693087</v>
      </c>
      <c r="AQ20" s="3"/>
      <c r="AR20" s="62">
        <f t="shared" si="43"/>
        <v>0</v>
      </c>
      <c r="AS20" s="47">
        <f t="shared" si="43"/>
        <v>1.6696367223960247</v>
      </c>
      <c r="AT20" s="47">
        <f t="shared" si="43"/>
        <v>4.4853107844890809</v>
      </c>
      <c r="AU20" s="47">
        <f t="shared" si="43"/>
        <v>7.8299868143290814</v>
      </c>
      <c r="AV20" s="47">
        <f t="shared" si="43"/>
        <v>11.461531909749779</v>
      </c>
      <c r="AW20" s="47">
        <f t="shared" si="43"/>
        <v>15.238228119516437</v>
      </c>
      <c r="AX20" s="47">
        <f t="shared" si="43"/>
        <v>19.067385541872923</v>
      </c>
      <c r="AY20" s="47">
        <f t="shared" si="43"/>
        <v>22.885286212771838</v>
      </c>
      <c r="AZ20" s="47">
        <f t="shared" si="43"/>
        <v>26.647127054002432</v>
      </c>
      <c r="BA20" s="47">
        <f t="shared" si="43"/>
        <v>30.321212794425485</v>
      </c>
      <c r="BB20" s="47">
        <f t="shared" si="43"/>
        <v>33.885284954436095</v>
      </c>
      <c r="BC20" s="47">
        <f t="shared" si="43"/>
        <v>37.324052152924395</v>
      </c>
      <c r="BD20" s="47">
        <f t="shared" si="43"/>
        <v>40.62745290268051</v>
      </c>
      <c r="BE20" s="47">
        <f t="shared" si="43"/>
        <v>43.789392920227876</v>
      </c>
      <c r="BF20" s="47">
        <f t="shared" si="43"/>
        <v>46.806804516409038</v>
      </c>
      <c r="BG20" s="47">
        <f t="shared" si="43"/>
        <v>49.678932760407662</v>
      </c>
      <c r="BH20" s="47">
        <f t="shared" si="44"/>
        <v>52.406786037389082</v>
      </c>
      <c r="BI20" s="47">
        <f t="shared" si="44"/>
        <v>54.9927086064639</v>
      </c>
      <c r="BJ20" s="47">
        <f t="shared" si="44"/>
        <v>57.440045433793458</v>
      </c>
      <c r="BK20" s="47">
        <f t="shared" si="44"/>
        <v>59.752877905325938</v>
      </c>
      <c r="BL20" s="47">
        <f t="shared" si="44"/>
        <v>61.93581467559293</v>
      </c>
      <c r="BM20" s="47">
        <f t="shared" si="44"/>
        <v>63.993825849476707</v>
      </c>
      <c r="BN20" s="47">
        <f t="shared" si="44"/>
        <v>65.932111506564269</v>
      </c>
      <c r="BO20" s="47">
        <f t="shared" si="44"/>
        <v>67.755997627009421</v>
      </c>
      <c r="BP20" s="47">
        <f t="shared" si="44"/>
        <v>69.470853997929296</v>
      </c>
      <c r="BQ20" s="47">
        <f t="shared" si="44"/>
        <v>71.082029824768668</v>
      </c>
      <c r="BR20" s="47">
        <f t="shared" si="44"/>
        <v>72.594803647103333</v>
      </c>
      <c r="BS20" s="47">
        <f t="shared" si="44"/>
        <v>74.014344834981117</v>
      </c>
      <c r="BT20" s="54">
        <f t="shared" si="44"/>
        <v>75.345684470693087</v>
      </c>
      <c r="BU20" s="3"/>
      <c r="BV20" s="3"/>
      <c r="BW20" s="62" t="s">
        <v>18</v>
      </c>
      <c r="BX20" s="47"/>
      <c r="BY20" s="47"/>
      <c r="BZ20" s="47"/>
      <c r="CA20" s="47">
        <f>($C$6/100*$CA$6)+((100-$C$6)/100*$CA$12)</f>
        <v>2.3138650467731376</v>
      </c>
      <c r="CB20" s="47"/>
      <c r="CC20" s="47">
        <v>6</v>
      </c>
      <c r="CD20" s="47">
        <v>0.8</v>
      </c>
      <c r="CE20" s="47">
        <f>0.001*CC20^1.5*(460+25.9*$CC$1)^1.5</f>
        <v>2381.5836371856572</v>
      </c>
      <c r="CF20" s="47">
        <f t="shared" si="45"/>
        <v>3.4308881302404366</v>
      </c>
      <c r="CG20" s="47"/>
      <c r="CH20" s="3"/>
      <c r="CI20" s="62">
        <f t="shared" si="46"/>
        <v>0</v>
      </c>
      <c r="CJ20" s="47">
        <f t="shared" si="46"/>
        <v>0</v>
      </c>
      <c r="CK20" s="47">
        <f t="shared" si="46"/>
        <v>0.21534975674259738</v>
      </c>
      <c r="CL20" s="47">
        <f t="shared" si="46"/>
        <v>0.6364333699171687</v>
      </c>
      <c r="CM20" s="47">
        <f t="shared" si="46"/>
        <v>0.84229799471726119</v>
      </c>
      <c r="CN20" s="47">
        <f t="shared" si="46"/>
        <v>0.93384059340402892</v>
      </c>
      <c r="CO20" s="47">
        <f t="shared" si="46"/>
        <v>0.97257758144461315</v>
      </c>
      <c r="CP20" s="47">
        <f t="shared" si="46"/>
        <v>0.98860421306486923</v>
      </c>
      <c r="CQ20" s="47">
        <f t="shared" si="46"/>
        <v>0.99520285798752461</v>
      </c>
      <c r="CR20" s="47">
        <f t="shared" si="46"/>
        <v>0.99793943419807107</v>
      </c>
      <c r="CS20" s="47">
        <f t="shared" si="46"/>
        <v>0.99909222251463425</v>
      </c>
      <c r="CT20" s="47">
        <f t="shared" si="46"/>
        <v>0.99958838731067567</v>
      </c>
      <c r="CU20" s="47">
        <f t="shared" si="46"/>
        <v>0.99980746062845849</v>
      </c>
      <c r="CV20" s="47">
        <f t="shared" si="46"/>
        <v>0.99990695767880389</v>
      </c>
      <c r="CW20" s="47">
        <f t="shared" si="46"/>
        <v>0.99995351871357374</v>
      </c>
      <c r="CX20" s="47">
        <f t="shared" si="46"/>
        <v>0.99997599024291295</v>
      </c>
      <c r="CY20" s="47">
        <f t="shared" si="46"/>
        <v>0.99998717938990955</v>
      </c>
      <c r="CZ20" s="47">
        <f t="shared" si="46"/>
        <v>0.99999292694956665</v>
      </c>
      <c r="DA20" s="47">
        <f t="shared" si="46"/>
        <v>0.99999597145858721</v>
      </c>
      <c r="DB20" s="47">
        <f t="shared" si="46"/>
        <v>0.99999763340335179</v>
      </c>
      <c r="DC20" s="47">
        <f t="shared" si="46"/>
        <v>0.99999856756262329</v>
      </c>
      <c r="DD20" s="47">
        <f t="shared" si="46"/>
        <v>0.99999910771091938</v>
      </c>
      <c r="DE20" s="47">
        <f t="shared" si="46"/>
        <v>0.99999942866001068</v>
      </c>
      <c r="DF20" s="47">
        <f t="shared" si="46"/>
        <v>0.99999962441280577</v>
      </c>
      <c r="DG20" s="47">
        <f t="shared" si="46"/>
        <v>0.99999974682683856</v>
      </c>
      <c r="DH20" s="47">
        <f t="shared" si="46"/>
        <v>0.99999982522433328</v>
      </c>
      <c r="DI20" s="47">
        <f t="shared" si="46"/>
        <v>0.99999987658344391</v>
      </c>
      <c r="DJ20" s="47">
        <f t="shared" si="46"/>
        <v>0.99999991096132779</v>
      </c>
      <c r="DK20" s="47">
        <f t="shared" si="46"/>
        <v>0.99999993444675728</v>
      </c>
      <c r="DL20" s="47"/>
      <c r="DM20" s="47">
        <f t="shared" si="47"/>
        <v>0</v>
      </c>
      <c r="DN20" s="47">
        <f t="shared" si="47"/>
        <v>0</v>
      </c>
      <c r="DO20" s="47">
        <f t="shared" si="47"/>
        <v>0.14643783458496623</v>
      </c>
      <c r="DP20" s="47">
        <f t="shared" si="47"/>
        <v>0.43277469154367476</v>
      </c>
      <c r="DQ20" s="47">
        <f t="shared" si="47"/>
        <v>0.57276263640773761</v>
      </c>
      <c r="DR20" s="47">
        <f t="shared" si="47"/>
        <v>0.63501160351473973</v>
      </c>
      <c r="DS20" s="47">
        <f t="shared" si="47"/>
        <v>0.66135275538233695</v>
      </c>
      <c r="DT20" s="47">
        <f t="shared" si="47"/>
        <v>0.67225086488411112</v>
      </c>
      <c r="DU20" s="47">
        <f t="shared" si="47"/>
        <v>0.67673794343151672</v>
      </c>
      <c r="DV20" s="47">
        <f t="shared" si="47"/>
        <v>0.67859881525468835</v>
      </c>
      <c r="DW20" s="47">
        <f t="shared" si="48"/>
        <v>0.67938271130995131</v>
      </c>
      <c r="DX20" s="47">
        <f t="shared" si="48"/>
        <v>0.67972010337125954</v>
      </c>
      <c r="DY20" s="47">
        <f t="shared" si="48"/>
        <v>0.67986907322735179</v>
      </c>
      <c r="DZ20" s="47">
        <f t="shared" si="48"/>
        <v>0.67993673122158671</v>
      </c>
      <c r="EA20" s="47">
        <f t="shared" si="48"/>
        <v>0.67996839272523024</v>
      </c>
      <c r="EB20" s="47">
        <f t="shared" si="48"/>
        <v>0.67998367336518084</v>
      </c>
      <c r="EC20" s="47">
        <f t="shared" si="48"/>
        <v>0.67999128198513858</v>
      </c>
      <c r="ED20" s="47">
        <f t="shared" si="48"/>
        <v>0.67999519032570532</v>
      </c>
      <c r="EE20" s="47">
        <f t="shared" si="48"/>
        <v>0.6799972605918394</v>
      </c>
      <c r="EF20" s="47">
        <f t="shared" si="48"/>
        <v>0.67999839071427925</v>
      </c>
      <c r="EG20" s="47">
        <f t="shared" si="49"/>
        <v>0.67999902594258388</v>
      </c>
      <c r="EH20" s="47">
        <f t="shared" si="49"/>
        <v>0.67999939324342518</v>
      </c>
      <c r="EI20" s="47">
        <f t="shared" si="49"/>
        <v>0.67999961148880728</v>
      </c>
      <c r="EJ20" s="47">
        <f t="shared" si="49"/>
        <v>0.67999974460070789</v>
      </c>
      <c r="EK20" s="47">
        <f t="shared" si="49"/>
        <v>0.67999982784225033</v>
      </c>
      <c r="EL20" s="47">
        <f t="shared" si="49"/>
        <v>0.67999988115254661</v>
      </c>
      <c r="EM20" s="47">
        <f t="shared" si="49"/>
        <v>0.67999991607674193</v>
      </c>
      <c r="EN20" s="47">
        <f t="shared" si="49"/>
        <v>0.67999993945370285</v>
      </c>
      <c r="EO20" s="47">
        <f t="shared" si="49"/>
        <v>0.67999995542379499</v>
      </c>
      <c r="EP20" s="47"/>
      <c r="EQ20" s="47">
        <f t="shared" si="20"/>
        <v>2.3138650467731376</v>
      </c>
      <c r="ER20" s="47">
        <f t="shared" si="9"/>
        <v>2.3138650467731376</v>
      </c>
      <c r="ES20" s="47">
        <f t="shared" si="9"/>
        <v>2.4603028813581038</v>
      </c>
      <c r="ET20" s="47">
        <f t="shared" si="9"/>
        <v>2.7466397383168122</v>
      </c>
      <c r="EU20" s="47">
        <f t="shared" si="9"/>
        <v>2.8866276831808753</v>
      </c>
      <c r="EV20" s="47">
        <f t="shared" si="9"/>
        <v>2.9488766502878772</v>
      </c>
      <c r="EW20" s="47">
        <f t="shared" si="9"/>
        <v>2.9752178021554747</v>
      </c>
      <c r="EX20" s="47">
        <f t="shared" si="9"/>
        <v>2.9861159116572487</v>
      </c>
      <c r="EY20" s="47">
        <f t="shared" si="9"/>
        <v>2.9906029902046543</v>
      </c>
      <c r="EZ20" s="47">
        <f t="shared" si="9"/>
        <v>2.9924638620278259</v>
      </c>
      <c r="FA20" s="47">
        <f t="shared" si="9"/>
        <v>2.993247758083089</v>
      </c>
      <c r="FB20" s="47">
        <f t="shared" si="9"/>
        <v>2.9935851501443973</v>
      </c>
      <c r="FC20" s="47">
        <f t="shared" si="9"/>
        <v>2.9937341200004894</v>
      </c>
      <c r="FD20" s="47">
        <f t="shared" si="9"/>
        <v>2.9938017779947241</v>
      </c>
      <c r="FE20" s="47">
        <f t="shared" si="9"/>
        <v>2.9938334394983679</v>
      </c>
      <c r="FF20" s="47">
        <f t="shared" si="9"/>
        <v>2.9938487201383186</v>
      </c>
      <c r="FG20" s="47">
        <f t="shared" ref="FG20:FG22" si="51">EC20+$CA20</f>
        <v>2.9938563287582762</v>
      </c>
      <c r="FH20" s="47">
        <f t="shared" si="10"/>
        <v>2.993860237098843</v>
      </c>
      <c r="FI20" s="47">
        <f t="shared" si="10"/>
        <v>2.993862307364977</v>
      </c>
      <c r="FJ20" s="47">
        <f t="shared" si="10"/>
        <v>2.9938634374874171</v>
      </c>
      <c r="FK20" s="47">
        <f t="shared" si="10"/>
        <v>2.9938640727157217</v>
      </c>
      <c r="FL20" s="47">
        <f t="shared" si="10"/>
        <v>2.993864440016563</v>
      </c>
      <c r="FM20" s="47">
        <f t="shared" si="10"/>
        <v>2.9938646582619448</v>
      </c>
      <c r="FN20" s="47">
        <f t="shared" si="10"/>
        <v>2.9938647913738454</v>
      </c>
      <c r="FO20" s="47">
        <f t="shared" si="10"/>
        <v>2.993864874615388</v>
      </c>
      <c r="FP20" s="47">
        <f t="shared" si="10"/>
        <v>2.9938649279256841</v>
      </c>
      <c r="FQ20" s="47">
        <f t="shared" si="10"/>
        <v>2.9938649628498797</v>
      </c>
      <c r="FR20" s="47">
        <f t="shared" si="10"/>
        <v>2.9938649862268405</v>
      </c>
      <c r="FS20" s="47">
        <f t="shared" si="10"/>
        <v>2.9938650021969329</v>
      </c>
      <c r="FT20" s="47"/>
      <c r="FU20" s="47">
        <f t="shared" si="32"/>
        <v>0</v>
      </c>
      <c r="FV20" s="47">
        <f t="shared" si="32"/>
        <v>1158.9942158283077</v>
      </c>
      <c r="FW20" s="47">
        <f t="shared" si="32"/>
        <v>3310.5669140595187</v>
      </c>
      <c r="FX20" s="47">
        <f t="shared" si="32"/>
        <v>6451.8458804198754</v>
      </c>
      <c r="FY20" s="47">
        <f t="shared" si="33"/>
        <v>9925.5525907034025</v>
      </c>
      <c r="FZ20" s="47">
        <f t="shared" si="33"/>
        <v>13480.69652802065</v>
      </c>
      <c r="GA20" s="47">
        <f t="shared" si="33"/>
        <v>17018.887471422669</v>
      </c>
      <c r="GB20" s="47">
        <f t="shared" si="33"/>
        <v>20501.435190836473</v>
      </c>
      <c r="GC20" s="47">
        <f t="shared" si="33"/>
        <v>23907.293354418904</v>
      </c>
      <c r="GD20" s="47">
        <f t="shared" si="33"/>
        <v>27220.540062052205</v>
      </c>
      <c r="GE20" s="47">
        <f t="shared" si="33"/>
        <v>30428.115966561742</v>
      </c>
      <c r="GF20" s="47">
        <f t="shared" si="33"/>
        <v>33519.818480462847</v>
      </c>
      <c r="GG20" s="47">
        <f t="shared" si="33"/>
        <v>36488.337589040268</v>
      </c>
      <c r="GH20" s="47">
        <f t="shared" si="33"/>
        <v>39329.028714566339</v>
      </c>
      <c r="GI20" s="47">
        <f t="shared" si="33"/>
        <v>42039.532967186584</v>
      </c>
      <c r="GJ20" s="47">
        <f t="shared" si="33"/>
        <v>44619.362778775219</v>
      </c>
      <c r="GK20" s="47">
        <f t="shared" si="33"/>
        <v>47069.516414375452</v>
      </c>
      <c r="GL20" s="47">
        <f t="shared" si="33"/>
        <v>49392.14508817668</v>
      </c>
      <c r="GM20" s="47">
        <f t="shared" si="33"/>
        <v>51590.276087269798</v>
      </c>
      <c r="GN20" s="47">
        <f t="shared" si="33"/>
        <v>53667.586933621518</v>
      </c>
      <c r="GO20" s="47">
        <f t="shared" si="34"/>
        <v>55628.223111491046</v>
      </c>
      <c r="GP20" s="47">
        <f t="shared" si="34"/>
        <v>57476.651877408309</v>
      </c>
      <c r="GQ20" s="47">
        <f t="shared" si="34"/>
        <v>59217.545545226538</v>
      </c>
      <c r="GR20" s="47">
        <f t="shared" si="34"/>
        <v>60855.688709973998</v>
      </c>
      <c r="GS20" s="47">
        <f t="shared" si="29"/>
        <v>62395.904878180358</v>
      </c>
      <c r="GT20" s="47">
        <f t="shared" si="29"/>
        <v>63842.998829442709</v>
      </c>
      <c r="GU20" s="47">
        <f t="shared" si="29"/>
        <v>65201.711737208803</v>
      </c>
      <c r="GV20" s="47">
        <f t="shared" si="29"/>
        <v>66476.686643990819</v>
      </c>
      <c r="GW20" s="47">
        <f t="shared" si="29"/>
        <v>67672.442341014292</v>
      </c>
      <c r="GX20"/>
    </row>
    <row r="21" spans="1:206" x14ac:dyDescent="0.25">
      <c r="A21" s="24">
        <v>17</v>
      </c>
      <c r="B21" s="22" t="str">
        <f t="shared" si="14"/>
        <v/>
      </c>
      <c r="C21" s="3"/>
      <c r="D21" s="48" t="s">
        <v>58</v>
      </c>
      <c r="E21" s="48">
        <v>120</v>
      </c>
      <c r="F21" s="48">
        <v>5.7200000000000001E-2</v>
      </c>
      <c r="G21" s="48">
        <v>1.4</v>
      </c>
      <c r="H21" s="48">
        <f t="shared" si="36"/>
        <v>85</v>
      </c>
      <c r="I21" s="48"/>
      <c r="J21" s="48">
        <v>0.8</v>
      </c>
      <c r="K21" s="48">
        <v>50</v>
      </c>
      <c r="L21" s="48">
        <f>IF('Graph-Settings'!$I$6='Graph-Settings'!$C$46, K21, 'Graph-Settings'!$I$6)</f>
        <v>50</v>
      </c>
      <c r="M21" s="48">
        <f t="shared" si="41"/>
        <v>1</v>
      </c>
      <c r="N21" s="48">
        <f t="shared" ref="N21:AP22" si="52">$H21/100*(($E21*(1-EXP(-$F21*N$4))^$G21)) + ((100-$H21)/100*N12)</f>
        <v>0</v>
      </c>
      <c r="O21" s="48">
        <f t="shared" si="52"/>
        <v>6.1141285646115362</v>
      </c>
      <c r="P21" s="48">
        <f t="shared" si="52"/>
        <v>14.67319985782145</v>
      </c>
      <c r="Q21" s="48">
        <f t="shared" si="52"/>
        <v>23.588536897302951</v>
      </c>
      <c r="R21" s="48">
        <f t="shared" si="52"/>
        <v>32.228336940795543</v>
      </c>
      <c r="S21" s="48">
        <f t="shared" si="52"/>
        <v>40.320598370302953</v>
      </c>
      <c r="T21" s="48">
        <f t="shared" si="52"/>
        <v>47.751819244320394</v>
      </c>
      <c r="U21" s="48">
        <f t="shared" si="52"/>
        <v>54.489535261470614</v>
      </c>
      <c r="V21" s="48">
        <f t="shared" si="52"/>
        <v>60.544946966400637</v>
      </c>
      <c r="W21" s="48">
        <f t="shared" si="52"/>
        <v>65.952733285631794</v>
      </c>
      <c r="X21" s="48">
        <f t="shared" si="52"/>
        <v>70.759461282519325</v>
      </c>
      <c r="Y21" s="48">
        <f t="shared" si="52"/>
        <v>75.016723367940656</v>
      </c>
      <c r="Z21" s="48">
        <f t="shared" si="52"/>
        <v>78.777037879925615</v>
      </c>
      <c r="AA21" s="48">
        <f t="shared" si="52"/>
        <v>82.091429806623552</v>
      </c>
      <c r="AB21" s="48">
        <f t="shared" si="52"/>
        <v>85.008058030459495</v>
      </c>
      <c r="AC21" s="48">
        <f t="shared" si="52"/>
        <v>87.57150247985777</v>
      </c>
      <c r="AD21" s="48">
        <f t="shared" si="52"/>
        <v>89.822468080108891</v>
      </c>
      <c r="AE21" s="48">
        <f t="shared" si="52"/>
        <v>91.797749414225052</v>
      </c>
      <c r="AF21" s="48">
        <f t="shared" si="52"/>
        <v>93.530354532724061</v>
      </c>
      <c r="AG21" s="48">
        <f t="shared" si="52"/>
        <v>95.049721384803206</v>
      </c>
      <c r="AH21" s="48">
        <f t="shared" si="52"/>
        <v>96.381983276642686</v>
      </c>
      <c r="AI21" s="48">
        <f t="shared" si="52"/>
        <v>97.550254977955106</v>
      </c>
      <c r="AJ21" s="48">
        <f t="shared" si="52"/>
        <v>98.574921282459357</v>
      </c>
      <c r="AK21" s="48">
        <f t="shared" si="52"/>
        <v>99.473916676630054</v>
      </c>
      <c r="AL21" s="48">
        <f t="shared" si="52"/>
        <v>100.26298937836575</v>
      </c>
      <c r="AM21" s="48">
        <f t="shared" si="52"/>
        <v>100.95594609376222</v>
      </c>
      <c r="AN21" s="48">
        <f t="shared" si="52"/>
        <v>101.56487588803184</v>
      </c>
      <c r="AO21" s="48">
        <f t="shared" si="52"/>
        <v>102.10035290240212</v>
      </c>
      <c r="AP21" s="55">
        <f t="shared" si="52"/>
        <v>102.57161849611688</v>
      </c>
      <c r="AQ21" s="3"/>
      <c r="AR21" s="63">
        <f t="shared" si="43"/>
        <v>0</v>
      </c>
      <c r="AS21" s="48">
        <f t="shared" si="43"/>
        <v>6.1141285646115362</v>
      </c>
      <c r="AT21" s="48">
        <f t="shared" si="43"/>
        <v>14.67319985782145</v>
      </c>
      <c r="AU21" s="48">
        <f t="shared" si="43"/>
        <v>23.588536897302951</v>
      </c>
      <c r="AV21" s="48">
        <f t="shared" si="43"/>
        <v>32.228336940795543</v>
      </c>
      <c r="AW21" s="48">
        <f t="shared" si="43"/>
        <v>40.320598370302953</v>
      </c>
      <c r="AX21" s="48">
        <f t="shared" si="43"/>
        <v>47.751819244320394</v>
      </c>
      <c r="AY21" s="48">
        <f t="shared" si="43"/>
        <v>54.489535261470614</v>
      </c>
      <c r="AZ21" s="48">
        <f t="shared" si="43"/>
        <v>60.544946966400637</v>
      </c>
      <c r="BA21" s="48">
        <f t="shared" si="43"/>
        <v>65.952733285631794</v>
      </c>
      <c r="BB21" s="48">
        <f t="shared" si="43"/>
        <v>70.759461282519325</v>
      </c>
      <c r="BC21" s="48">
        <f t="shared" si="43"/>
        <v>75.016723367940656</v>
      </c>
      <c r="BD21" s="48">
        <f t="shared" si="43"/>
        <v>78.777037879925615</v>
      </c>
      <c r="BE21" s="48">
        <f t="shared" si="43"/>
        <v>82.091429806623552</v>
      </c>
      <c r="BF21" s="48">
        <f t="shared" si="43"/>
        <v>85.008058030459495</v>
      </c>
      <c r="BG21" s="48">
        <f t="shared" si="43"/>
        <v>87.57150247985777</v>
      </c>
      <c r="BH21" s="48">
        <f t="shared" si="44"/>
        <v>89.822468080108891</v>
      </c>
      <c r="BI21" s="48">
        <f t="shared" si="44"/>
        <v>91.797749414225052</v>
      </c>
      <c r="BJ21" s="48">
        <f t="shared" si="44"/>
        <v>93.530354532724061</v>
      </c>
      <c r="BK21" s="48">
        <f t="shared" si="44"/>
        <v>95.049721384803206</v>
      </c>
      <c r="BL21" s="48">
        <f t="shared" si="44"/>
        <v>96.381983276642686</v>
      </c>
      <c r="BM21" s="48">
        <f t="shared" si="44"/>
        <v>97.550254977955106</v>
      </c>
      <c r="BN21" s="48">
        <f t="shared" si="44"/>
        <v>98.574921282459357</v>
      </c>
      <c r="BO21" s="48">
        <f t="shared" si="44"/>
        <v>99.473916676630054</v>
      </c>
      <c r="BP21" s="48">
        <f t="shared" si="44"/>
        <v>100.26298937836575</v>
      </c>
      <c r="BQ21" s="48">
        <f t="shared" si="44"/>
        <v>100.95594609376222</v>
      </c>
      <c r="BR21" s="48">
        <f t="shared" si="44"/>
        <v>101.56487588803184</v>
      </c>
      <c r="BS21" s="48">
        <f t="shared" si="44"/>
        <v>102.10035290240212</v>
      </c>
      <c r="BT21" s="55">
        <f t="shared" si="44"/>
        <v>102.57161849611688</v>
      </c>
      <c r="BU21" s="3"/>
      <c r="BV21" s="3"/>
      <c r="BW21" s="63" t="s">
        <v>19</v>
      </c>
      <c r="BX21" s="48"/>
      <c r="BY21" s="48"/>
      <c r="BZ21" s="48"/>
      <c r="CA21" s="48">
        <f>5*(1-EXP(-0.0115*L21))</f>
        <v>2.1864756559652214</v>
      </c>
      <c r="CB21" s="48"/>
      <c r="CC21" s="48">
        <v>6</v>
      </c>
      <c r="CD21" s="48">
        <v>0.8</v>
      </c>
      <c r="CE21" s="48">
        <f>0.001*CC21^1.5*(460+25.9*$CC$1)^1.5</f>
        <v>2381.5836371856572</v>
      </c>
      <c r="CF21" s="48">
        <f t="shared" si="45"/>
        <v>3.6307800191114792</v>
      </c>
      <c r="CG21" s="48"/>
      <c r="CH21" s="3"/>
      <c r="CI21" s="63">
        <f t="shared" si="46"/>
        <v>0</v>
      </c>
      <c r="CJ21" s="48">
        <f t="shared" si="46"/>
        <v>0.43513593260601757</v>
      </c>
      <c r="CK21" s="48">
        <f t="shared" si="46"/>
        <v>0.92111439886486735</v>
      </c>
      <c r="CL21" s="48">
        <f t="shared" si="46"/>
        <v>0.98985002546113854</v>
      </c>
      <c r="CM21" s="48">
        <f t="shared" si="46"/>
        <v>0.99860859060455731</v>
      </c>
      <c r="CN21" s="48">
        <f t="shared" si="46"/>
        <v>0.99978365976354278</v>
      </c>
      <c r="CO21" s="48">
        <f t="shared" si="46"/>
        <v>0.99996083938445857</v>
      </c>
      <c r="CP21" s="48">
        <f t="shared" si="46"/>
        <v>0.99999168553430828</v>
      </c>
      <c r="CQ21" s="48">
        <f t="shared" si="46"/>
        <v>0.99999793474819165</v>
      </c>
      <c r="CR21" s="48">
        <f t="shared" si="46"/>
        <v>0.99999940461004011</v>
      </c>
      <c r="CS21" s="48">
        <f t="shared" si="46"/>
        <v>0.99999980290829138</v>
      </c>
      <c r="CT21" s="48">
        <f t="shared" si="46"/>
        <v>0.99999992596789378</v>
      </c>
      <c r="CU21" s="48">
        <f t="shared" si="46"/>
        <v>0.99999996882468711</v>
      </c>
      <c r="CV21" s="48">
        <f t="shared" si="46"/>
        <v>0.99999998545399504</v>
      </c>
      <c r="CW21" s="48">
        <f t="shared" si="46"/>
        <v>0.99999999256281891</v>
      </c>
      <c r="CX21" s="48">
        <f t="shared" si="46"/>
        <v>0.99999999587568611</v>
      </c>
      <c r="CY21" s="48">
        <f t="shared" si="46"/>
        <v>0.99999999754241886</v>
      </c>
      <c r="CZ21" s="48">
        <f t="shared" si="46"/>
        <v>0.99999999843972376</v>
      </c>
      <c r="DA21" s="48">
        <f t="shared" si="46"/>
        <v>0.99999999895254466</v>
      </c>
      <c r="DB21" s="48">
        <f t="shared" si="46"/>
        <v>0.99999999926146788</v>
      </c>
      <c r="DC21" s="48">
        <f t="shared" si="46"/>
        <v>0.99999999945638329</v>
      </c>
      <c r="DD21" s="48">
        <f t="shared" si="46"/>
        <v>0.99999999958447539</v>
      </c>
      <c r="DE21" s="48">
        <f t="shared" si="46"/>
        <v>0.99999999967171949</v>
      </c>
      <c r="DF21" s="48">
        <f t="shared" si="46"/>
        <v>0.99999999973303977</v>
      </c>
      <c r="DG21" s="48">
        <f t="shared" si="46"/>
        <v>0.99999999977734733</v>
      </c>
      <c r="DH21" s="48">
        <f t="shared" si="46"/>
        <v>0.99999999981015031</v>
      </c>
      <c r="DI21" s="48">
        <f t="shared" si="46"/>
        <v>0.99999999983496146</v>
      </c>
      <c r="DJ21" s="48">
        <f t="shared" si="46"/>
        <v>0.99999999985408572</v>
      </c>
      <c r="DK21" s="48">
        <f t="shared" si="46"/>
        <v>0.99999999986907451</v>
      </c>
      <c r="DL21" s="48"/>
      <c r="DM21" s="48">
        <f>CI21*$CD21</f>
        <v>0</v>
      </c>
      <c r="DN21" s="48">
        <f t="shared" ref="DN21:EC22" si="53">CJ21*$CD21</f>
        <v>0.34810874608481407</v>
      </c>
      <c r="DO21" s="48">
        <f t="shared" si="53"/>
        <v>0.73689151909189388</v>
      </c>
      <c r="DP21" s="48">
        <f t="shared" si="53"/>
        <v>0.79188002036891092</v>
      </c>
      <c r="DQ21" s="48">
        <f t="shared" si="53"/>
        <v>0.79888687248364587</v>
      </c>
      <c r="DR21" s="48">
        <f t="shared" si="53"/>
        <v>0.79982692781083431</v>
      </c>
      <c r="DS21" s="48">
        <f t="shared" si="53"/>
        <v>0.7999686715075669</v>
      </c>
      <c r="DT21" s="48">
        <f t="shared" si="53"/>
        <v>0.79999334842744663</v>
      </c>
      <c r="DU21" s="48">
        <f t="shared" si="53"/>
        <v>0.79999834779855339</v>
      </c>
      <c r="DV21" s="48">
        <f t="shared" si="53"/>
        <v>0.79999952368803218</v>
      </c>
      <c r="DW21" s="48">
        <f t="shared" si="53"/>
        <v>0.79999984232663313</v>
      </c>
      <c r="DX21" s="48">
        <f t="shared" si="53"/>
        <v>0.79999994077431502</v>
      </c>
      <c r="DY21" s="48">
        <f t="shared" si="53"/>
        <v>0.79999997505974973</v>
      </c>
      <c r="DZ21" s="48">
        <f t="shared" si="53"/>
        <v>0.79999998836319608</v>
      </c>
      <c r="EA21" s="48">
        <f t="shared" si="53"/>
        <v>0.79999999405025513</v>
      </c>
      <c r="EB21" s="48">
        <f t="shared" si="53"/>
        <v>0.79999999670054889</v>
      </c>
      <c r="EC21" s="48">
        <f t="shared" si="53"/>
        <v>0.79999999803393518</v>
      </c>
      <c r="ED21" s="48">
        <f t="shared" ref="ED21:EO22" si="54">CZ21*$CD21</f>
        <v>0.79999999875177907</v>
      </c>
      <c r="EE21" s="48">
        <f t="shared" si="54"/>
        <v>0.79999999916203579</v>
      </c>
      <c r="EF21" s="48">
        <f t="shared" si="54"/>
        <v>0.79999999940917432</v>
      </c>
      <c r="EG21" s="48">
        <f t="shared" si="54"/>
        <v>0.7999999995651067</v>
      </c>
      <c r="EH21" s="48">
        <f t="shared" si="54"/>
        <v>0.7999999996675804</v>
      </c>
      <c r="EI21" s="48">
        <f t="shared" si="54"/>
        <v>0.79999999973737568</v>
      </c>
      <c r="EJ21" s="48">
        <f t="shared" si="54"/>
        <v>0.79999999978643188</v>
      </c>
      <c r="EK21" s="48">
        <f t="shared" si="54"/>
        <v>0.79999999982187786</v>
      </c>
      <c r="EL21" s="48">
        <f t="shared" si="54"/>
        <v>0.79999999984812031</v>
      </c>
      <c r="EM21" s="48">
        <f t="shared" si="54"/>
        <v>0.79999999986796921</v>
      </c>
      <c r="EN21" s="48">
        <f t="shared" si="54"/>
        <v>0.79999999988326864</v>
      </c>
      <c r="EO21" s="48">
        <f t="shared" si="54"/>
        <v>0.79999999989525961</v>
      </c>
      <c r="EP21" s="48"/>
      <c r="EQ21" s="48">
        <f t="shared" si="20"/>
        <v>2.1864756559652214</v>
      </c>
      <c r="ER21" s="48">
        <f t="shared" si="20"/>
        <v>2.5345844020500357</v>
      </c>
      <c r="ES21" s="48">
        <f t="shared" si="20"/>
        <v>2.9233671750571153</v>
      </c>
      <c r="ET21" s="48">
        <f t="shared" si="20"/>
        <v>2.9783556763341323</v>
      </c>
      <c r="EU21" s="48">
        <f t="shared" si="20"/>
        <v>2.9853625284488672</v>
      </c>
      <c r="EV21" s="48">
        <f t="shared" si="20"/>
        <v>2.9863025837760557</v>
      </c>
      <c r="EW21" s="48">
        <f t="shared" si="20"/>
        <v>2.9864443274727881</v>
      </c>
      <c r="EX21" s="48">
        <f t="shared" si="20"/>
        <v>2.986469004392668</v>
      </c>
      <c r="EY21" s="48">
        <f t="shared" si="20"/>
        <v>2.9864740037637749</v>
      </c>
      <c r="EZ21" s="48">
        <f t="shared" si="20"/>
        <v>2.9864751796532536</v>
      </c>
      <c r="FA21" s="48">
        <f t="shared" si="20"/>
        <v>2.9864754982918544</v>
      </c>
      <c r="FB21" s="48">
        <f t="shared" si="20"/>
        <v>2.9864755967395364</v>
      </c>
      <c r="FC21" s="48">
        <f t="shared" si="20"/>
        <v>2.9864756310249714</v>
      </c>
      <c r="FD21" s="48">
        <f t="shared" si="20"/>
        <v>2.9864756443284177</v>
      </c>
      <c r="FE21" s="48">
        <f t="shared" si="20"/>
        <v>2.9864756500154765</v>
      </c>
      <c r="FF21" s="48">
        <f t="shared" si="20"/>
        <v>2.9864756526657703</v>
      </c>
      <c r="FG21" s="48">
        <f t="shared" si="51"/>
        <v>2.9864756539991566</v>
      </c>
      <c r="FH21" s="48">
        <f t="shared" si="10"/>
        <v>2.9864756547170006</v>
      </c>
      <c r="FI21" s="48">
        <f t="shared" si="10"/>
        <v>2.9864756551272573</v>
      </c>
      <c r="FJ21" s="48">
        <f t="shared" si="10"/>
        <v>2.9864756553743956</v>
      </c>
      <c r="FK21" s="48">
        <f t="shared" si="10"/>
        <v>2.9864756555303282</v>
      </c>
      <c r="FL21" s="48">
        <f t="shared" si="10"/>
        <v>2.9864756556328018</v>
      </c>
      <c r="FM21" s="48">
        <f t="shared" si="10"/>
        <v>2.9864756557025971</v>
      </c>
      <c r="FN21" s="48">
        <f t="shared" si="10"/>
        <v>2.9864756557516534</v>
      </c>
      <c r="FO21" s="48">
        <f t="shared" si="10"/>
        <v>2.9864756557870993</v>
      </c>
      <c r="FP21" s="48">
        <f t="shared" si="10"/>
        <v>2.9864756558133418</v>
      </c>
      <c r="FQ21" s="48">
        <f t="shared" si="10"/>
        <v>2.9864756558331909</v>
      </c>
      <c r="FR21" s="48">
        <f t="shared" si="10"/>
        <v>2.9864756558484902</v>
      </c>
      <c r="FS21" s="48">
        <f t="shared" si="10"/>
        <v>2.986475655860481</v>
      </c>
      <c r="FT21" s="48"/>
      <c r="FU21" s="48">
        <f t="shared" si="32"/>
        <v>0</v>
      </c>
      <c r="FV21" s="48">
        <f t="shared" si="32"/>
        <v>4649.0324675978918</v>
      </c>
      <c r="FW21" s="48">
        <f t="shared" si="32"/>
        <v>12868.545245222387</v>
      </c>
      <c r="FX21" s="48">
        <f t="shared" si="32"/>
        <v>21076.51582934981</v>
      </c>
      <c r="FY21" s="48">
        <f t="shared" si="33"/>
        <v>28863.980837182626</v>
      </c>
      <c r="FZ21" s="48">
        <f t="shared" si="33"/>
        <v>36122.852127789702</v>
      </c>
      <c r="GA21" s="48">
        <f t="shared" si="33"/>
        <v>42782.444912611965</v>
      </c>
      <c r="GB21" s="48">
        <f t="shared" si="33"/>
        <v>48819.392436643</v>
      </c>
      <c r="GC21" s="48">
        <f t="shared" si="33"/>
        <v>54244.77305232358</v>
      </c>
      <c r="GD21" s="48">
        <f t="shared" si="33"/>
        <v>59089.860296349099</v>
      </c>
      <c r="GE21" s="48">
        <f t="shared" si="33"/>
        <v>63396.41921777252</v>
      </c>
      <c r="GF21" s="48">
        <f t="shared" si="33"/>
        <v>67210.684105714594</v>
      </c>
      <c r="GG21" s="48">
        <f t="shared" si="33"/>
        <v>70579.71117381868</v>
      </c>
      <c r="GH21" s="48">
        <f t="shared" si="33"/>
        <v>73549.216717673145</v>
      </c>
      <c r="GI21" s="48">
        <f t="shared" si="33"/>
        <v>76162.348608920962</v>
      </c>
      <c r="GJ21" s="48">
        <f t="shared" si="33"/>
        <v>78459.048007036603</v>
      </c>
      <c r="GK21" s="48">
        <f t="shared" si="33"/>
        <v>80475.784231008467</v>
      </c>
      <c r="GL21" s="48">
        <f t="shared" si="33"/>
        <v>82245.523135018477</v>
      </c>
      <c r="GM21" s="48">
        <f t="shared" si="33"/>
        <v>83797.838048220525</v>
      </c>
      <c r="GN21" s="48">
        <f t="shared" si="33"/>
        <v>85159.103689750162</v>
      </c>
      <c r="GO21" s="48">
        <f t="shared" si="34"/>
        <v>86352.734006227387</v>
      </c>
      <c r="GP21" s="48">
        <f t="shared" si="34"/>
        <v>87399.438507730636</v>
      </c>
      <c r="GQ21" s="48">
        <f t="shared" si="34"/>
        <v>88317.480801859419</v>
      </c>
      <c r="GR21" s="48">
        <f t="shared" si="34"/>
        <v>89122.929161107226</v>
      </c>
      <c r="GS21" s="48">
        <f t="shared" si="29"/>
        <v>89829.893086478944</v>
      </c>
      <c r="GT21" s="48">
        <f t="shared" si="29"/>
        <v>90450.742595587479</v>
      </c>
      <c r="GU21" s="48">
        <f t="shared" si="29"/>
        <v>90996.308798197948</v>
      </c>
      <c r="GV21" s="48">
        <f t="shared" si="29"/>
        <v>91476.065518969102</v>
      </c>
      <c r="GW21" s="48">
        <f t="shared" si="29"/>
        <v>91898.292486258506</v>
      </c>
      <c r="GX21"/>
    </row>
    <row r="22" spans="1:206" x14ac:dyDescent="0.25">
      <c r="A22" s="24">
        <v>18</v>
      </c>
      <c r="B22" s="22" t="str">
        <f t="shared" si="14"/>
        <v/>
      </c>
      <c r="C22" s="3"/>
      <c r="D22" s="48" t="s">
        <v>59</v>
      </c>
      <c r="E22" s="48">
        <v>100</v>
      </c>
      <c r="F22" s="48">
        <v>4.0399999999999998E-2</v>
      </c>
      <c r="G22" s="48">
        <v>1.48</v>
      </c>
      <c r="H22" s="48">
        <f t="shared" si="36"/>
        <v>85</v>
      </c>
      <c r="I22" s="48"/>
      <c r="J22" s="48">
        <v>0.8</v>
      </c>
      <c r="K22" s="48">
        <v>50</v>
      </c>
      <c r="L22" s="48">
        <f>IF('Graph-Settings'!$I$6='Graph-Settings'!$C$46, K22, 'Graph-Settings'!$I$6)</f>
        <v>50</v>
      </c>
      <c r="M22" s="48">
        <f t="shared" si="41"/>
        <v>1</v>
      </c>
      <c r="N22" s="48">
        <f t="shared" si="52"/>
        <v>0</v>
      </c>
      <c r="O22" s="48">
        <f t="shared" si="52"/>
        <v>2.6613658497022747</v>
      </c>
      <c r="P22" s="48">
        <f t="shared" si="52"/>
        <v>6.9049550016918699</v>
      </c>
      <c r="Q22" s="48">
        <f t="shared" si="52"/>
        <v>11.716806613660488</v>
      </c>
      <c r="R22" s="48">
        <f t="shared" si="52"/>
        <v>16.72158343522694</v>
      </c>
      <c r="S22" s="48">
        <f t="shared" si="52"/>
        <v>21.716743796033466</v>
      </c>
      <c r="T22" s="48">
        <f t="shared" si="52"/>
        <v>26.583140533469106</v>
      </c>
      <c r="U22" s="48">
        <f t="shared" si="52"/>
        <v>31.249468566391769</v>
      </c>
      <c r="V22" s="48">
        <f t="shared" si="52"/>
        <v>35.674277583930156</v>
      </c>
      <c r="W22" s="48">
        <f t="shared" si="52"/>
        <v>39.835607647471363</v>
      </c>
      <c r="X22" s="48">
        <f t="shared" si="52"/>
        <v>43.72452306850662</v>
      </c>
      <c r="Y22" s="48">
        <f t="shared" si="52"/>
        <v>47.340865029421302</v>
      </c>
      <c r="Z22" s="48">
        <f t="shared" si="52"/>
        <v>50.690364279099462</v>
      </c>
      <c r="AA22" s="48">
        <f t="shared" si="52"/>
        <v>53.782633154840504</v>
      </c>
      <c r="AB22" s="48">
        <f t="shared" si="52"/>
        <v>56.62974875639302</v>
      </c>
      <c r="AC22" s="48">
        <f t="shared" si="52"/>
        <v>59.245245223100916</v>
      </c>
      <c r="AD22" s="48">
        <f t="shared" si="52"/>
        <v>61.643395298277454</v>
      </c>
      <c r="AE22" s="48">
        <f t="shared" si="52"/>
        <v>63.83869973613406</v>
      </c>
      <c r="AF22" s="48">
        <f t="shared" si="52"/>
        <v>65.845527754237494</v>
      </c>
      <c r="AG22" s="48">
        <f t="shared" si="52"/>
        <v>67.677868109401743</v>
      </c>
      <c r="AH22" s="48">
        <f t="shared" si="52"/>
        <v>69.349161561128255</v>
      </c>
      <c r="AI22" s="48">
        <f t="shared" si="52"/>
        <v>70.872193306912749</v>
      </c>
      <c r="AJ22" s="48">
        <f t="shared" si="52"/>
        <v>72.259029546634437</v>
      </c>
      <c r="AK22" s="48">
        <f t="shared" si="52"/>
        <v>73.520986368336651</v>
      </c>
      <c r="AL22" s="48">
        <f t="shared" si="52"/>
        <v>74.668622108073421</v>
      </c>
      <c r="AM22" s="48">
        <f t="shared" si="52"/>
        <v>75.711746532063458</v>
      </c>
      <c r="AN22" s="48">
        <f t="shared" si="52"/>
        <v>76.659441832220779</v>
      </c>
      <c r="AO22" s="48">
        <f t="shared" si="52"/>
        <v>77.520091664157263</v>
      </c>
      <c r="AP22" s="55">
        <f t="shared" si="52"/>
        <v>78.301415394944826</v>
      </c>
      <c r="AQ22" s="3"/>
      <c r="AR22" s="63">
        <f t="shared" si="43"/>
        <v>0</v>
      </c>
      <c r="AS22" s="48">
        <f t="shared" si="43"/>
        <v>2.6613658497022747</v>
      </c>
      <c r="AT22" s="48">
        <f t="shared" si="43"/>
        <v>6.9049550016918699</v>
      </c>
      <c r="AU22" s="48">
        <f t="shared" si="43"/>
        <v>11.716806613660488</v>
      </c>
      <c r="AV22" s="48">
        <f t="shared" si="43"/>
        <v>16.72158343522694</v>
      </c>
      <c r="AW22" s="48">
        <f t="shared" si="43"/>
        <v>21.716743796033466</v>
      </c>
      <c r="AX22" s="48">
        <f t="shared" si="43"/>
        <v>26.583140533469106</v>
      </c>
      <c r="AY22" s="48">
        <f t="shared" si="43"/>
        <v>31.249468566391769</v>
      </c>
      <c r="AZ22" s="48">
        <f t="shared" si="43"/>
        <v>35.674277583930156</v>
      </c>
      <c r="BA22" s="48">
        <f t="shared" si="43"/>
        <v>39.835607647471363</v>
      </c>
      <c r="BB22" s="48">
        <f t="shared" si="43"/>
        <v>43.72452306850662</v>
      </c>
      <c r="BC22" s="48">
        <f t="shared" si="43"/>
        <v>47.340865029421302</v>
      </c>
      <c r="BD22" s="48">
        <f t="shared" si="43"/>
        <v>50.690364279099462</v>
      </c>
      <c r="BE22" s="48">
        <f t="shared" si="43"/>
        <v>53.782633154840504</v>
      </c>
      <c r="BF22" s="48">
        <f t="shared" si="43"/>
        <v>56.62974875639302</v>
      </c>
      <c r="BG22" s="48">
        <f t="shared" si="43"/>
        <v>59.245245223100916</v>
      </c>
      <c r="BH22" s="48">
        <f t="shared" si="44"/>
        <v>61.643395298277454</v>
      </c>
      <c r="BI22" s="48">
        <f t="shared" si="44"/>
        <v>63.83869973613406</v>
      </c>
      <c r="BJ22" s="48">
        <f t="shared" si="44"/>
        <v>65.845527754237494</v>
      </c>
      <c r="BK22" s="48">
        <f t="shared" si="44"/>
        <v>67.677868109401743</v>
      </c>
      <c r="BL22" s="48">
        <f t="shared" si="44"/>
        <v>69.349161561128255</v>
      </c>
      <c r="BM22" s="48">
        <f t="shared" si="44"/>
        <v>70.872193306912749</v>
      </c>
      <c r="BN22" s="48">
        <f t="shared" si="44"/>
        <v>72.259029546634437</v>
      </c>
      <c r="BO22" s="48">
        <f t="shared" si="44"/>
        <v>73.520986368336651</v>
      </c>
      <c r="BP22" s="48">
        <f t="shared" si="44"/>
        <v>74.668622108073421</v>
      </c>
      <c r="BQ22" s="48">
        <f t="shared" si="44"/>
        <v>75.711746532063458</v>
      </c>
      <c r="BR22" s="48">
        <f t="shared" si="44"/>
        <v>76.659441832220779</v>
      </c>
      <c r="BS22" s="48">
        <f t="shared" si="44"/>
        <v>77.520091664157263</v>
      </c>
      <c r="BT22" s="55">
        <f t="shared" si="44"/>
        <v>78.301415394944826</v>
      </c>
      <c r="BU22" s="3"/>
      <c r="BV22" s="3"/>
      <c r="BW22" s="63" t="s">
        <v>25</v>
      </c>
      <c r="BX22" s="48"/>
      <c r="BY22" s="48"/>
      <c r="BZ22" s="48"/>
      <c r="CA22" s="48">
        <f>5*(1-EXP(-0.0115*L21))</f>
        <v>2.1864756559652214</v>
      </c>
      <c r="CB22" s="48"/>
      <c r="CC22" s="48">
        <v>6</v>
      </c>
      <c r="CD22" s="48">
        <v>0.8</v>
      </c>
      <c r="CE22" s="48">
        <f>0.001*CC22^1.5*(460+25.9*$CC$1)^1.5</f>
        <v>2381.5836371856572</v>
      </c>
      <c r="CF22" s="48">
        <f t="shared" si="45"/>
        <v>3.6307800191114792</v>
      </c>
      <c r="CG22" s="48"/>
      <c r="CH22" s="3"/>
      <c r="CI22" s="63">
        <f t="shared" si="46"/>
        <v>0</v>
      </c>
      <c r="CJ22" s="48">
        <f t="shared" si="46"/>
        <v>0</v>
      </c>
      <c r="CK22" s="48">
        <f t="shared" si="46"/>
        <v>0.52907679548273467</v>
      </c>
      <c r="CL22" s="48">
        <f t="shared" si="46"/>
        <v>0.8442940703023456</v>
      </c>
      <c r="CM22" s="48">
        <f t="shared" si="46"/>
        <v>0.95075191452415575</v>
      </c>
      <c r="CN22" s="48">
        <f t="shared" si="46"/>
        <v>0.98438887797902108</v>
      </c>
      <c r="CO22" s="48">
        <f t="shared" si="46"/>
        <v>0.99490269300190082</v>
      </c>
      <c r="CP22" s="48">
        <f t="shared" si="46"/>
        <v>0.99825726291769734</v>
      </c>
      <c r="CQ22" s="48">
        <f t="shared" si="46"/>
        <v>0.99937013461745317</v>
      </c>
      <c r="CR22" s="48">
        <f t="shared" si="46"/>
        <v>0.9997581300455427</v>
      </c>
      <c r="CS22" s="48">
        <f t="shared" si="46"/>
        <v>0.99990111578140306</v>
      </c>
      <c r="CT22" s="48">
        <f t="shared" si="46"/>
        <v>0.99995695737061729</v>
      </c>
      <c r="CU22" s="48">
        <f t="shared" si="46"/>
        <v>0.99998007836796698</v>
      </c>
      <c r="CV22" s="48">
        <f t="shared" si="46"/>
        <v>0.99999021760504736</v>
      </c>
      <c r="CW22" s="48">
        <f t="shared" si="46"/>
        <v>0.9999949177821631</v>
      </c>
      <c r="CX22" s="48">
        <f t="shared" si="46"/>
        <v>0.99999721517910412</v>
      </c>
      <c r="CY22" s="48">
        <f t="shared" si="46"/>
        <v>0.99999839582590155</v>
      </c>
      <c r="CZ22" s="48">
        <f t="shared" si="46"/>
        <v>0.99999903179455429</v>
      </c>
      <c r="DA22" s="48">
        <f t="shared" si="46"/>
        <v>0.99999938974685809</v>
      </c>
      <c r="DB22" s="48">
        <f t="shared" si="46"/>
        <v>0.99999959961139973</v>
      </c>
      <c r="DC22" s="48">
        <f t="shared" si="46"/>
        <v>0.99999972739112319</v>
      </c>
      <c r="DD22" s="48">
        <f t="shared" si="46"/>
        <v>0.9999998079528758</v>
      </c>
      <c r="DE22" s="48">
        <f t="shared" si="46"/>
        <v>0.99999986040177913</v>
      </c>
      <c r="DF22" s="48">
        <f t="shared" si="46"/>
        <v>0.99999989556985525</v>
      </c>
      <c r="DG22" s="48">
        <f t="shared" si="46"/>
        <v>0.99999991979690084</v>
      </c>
      <c r="DH22" s="48">
        <f t="shared" si="46"/>
        <v>0.9999999369048731</v>
      </c>
      <c r="DI22" s="48">
        <f t="shared" si="46"/>
        <v>0.99999994926207691</v>
      </c>
      <c r="DJ22" s="48">
        <f t="shared" si="46"/>
        <v>0.99999995837403388</v>
      </c>
      <c r="DK22" s="48">
        <f t="shared" si="46"/>
        <v>0.99999996522079326</v>
      </c>
      <c r="DL22" s="48"/>
      <c r="DM22" s="48">
        <f>CI22*$CD22</f>
        <v>0</v>
      </c>
      <c r="DN22" s="48">
        <f t="shared" si="53"/>
        <v>0</v>
      </c>
      <c r="DO22" s="48">
        <f t="shared" si="53"/>
        <v>0.42326143638618774</v>
      </c>
      <c r="DP22" s="48">
        <f t="shared" si="53"/>
        <v>0.6754352562418765</v>
      </c>
      <c r="DQ22" s="48">
        <f t="shared" si="53"/>
        <v>0.76060153161932464</v>
      </c>
      <c r="DR22" s="48">
        <f t="shared" si="53"/>
        <v>0.78751110238321687</v>
      </c>
      <c r="DS22" s="48">
        <f t="shared" si="53"/>
        <v>0.7959221544015207</v>
      </c>
      <c r="DT22" s="48">
        <f t="shared" si="53"/>
        <v>0.7986058103341579</v>
      </c>
      <c r="DU22" s="48">
        <f t="shared" si="53"/>
        <v>0.79949610769396262</v>
      </c>
      <c r="DV22" s="48">
        <f t="shared" si="53"/>
        <v>0.79980650403643416</v>
      </c>
      <c r="DW22" s="48">
        <f t="shared" si="53"/>
        <v>0.79992089262512245</v>
      </c>
      <c r="DX22" s="48">
        <f t="shared" si="53"/>
        <v>0.79996556589649392</v>
      </c>
      <c r="DY22" s="48">
        <f t="shared" si="53"/>
        <v>0.79998406269437361</v>
      </c>
      <c r="DZ22" s="48">
        <f t="shared" si="53"/>
        <v>0.79999217408403789</v>
      </c>
      <c r="EA22" s="48">
        <f t="shared" si="53"/>
        <v>0.79999593422573057</v>
      </c>
      <c r="EB22" s="48">
        <f t="shared" si="53"/>
        <v>0.79999777214328338</v>
      </c>
      <c r="EC22" s="48">
        <f t="shared" si="53"/>
        <v>0.79999871666072131</v>
      </c>
      <c r="ED22" s="48">
        <f t="shared" si="54"/>
        <v>0.7999992254356435</v>
      </c>
      <c r="EE22" s="48">
        <f t="shared" si="54"/>
        <v>0.79999951179748652</v>
      </c>
      <c r="EF22" s="48">
        <f t="shared" si="54"/>
        <v>0.79999967968911978</v>
      </c>
      <c r="EG22" s="48">
        <f t="shared" si="54"/>
        <v>0.79999978191289856</v>
      </c>
      <c r="EH22" s="48">
        <f t="shared" si="54"/>
        <v>0.7999998463623007</v>
      </c>
      <c r="EI22" s="48">
        <f t="shared" si="54"/>
        <v>0.79999988832142332</v>
      </c>
      <c r="EJ22" s="48">
        <f t="shared" si="54"/>
        <v>0.7999999164558842</v>
      </c>
      <c r="EK22" s="48">
        <f t="shared" si="54"/>
        <v>0.79999993583752071</v>
      </c>
      <c r="EL22" s="48">
        <f t="shared" si="54"/>
        <v>0.79999994952389852</v>
      </c>
      <c r="EM22" s="48">
        <f t="shared" si="54"/>
        <v>0.79999995940966162</v>
      </c>
      <c r="EN22" s="48">
        <f t="shared" si="54"/>
        <v>0.79999996669922713</v>
      </c>
      <c r="EO22" s="48">
        <f t="shared" si="54"/>
        <v>0.79999997217663465</v>
      </c>
      <c r="EP22" s="48"/>
      <c r="EQ22" s="48">
        <f t="shared" si="20"/>
        <v>2.1864756559652214</v>
      </c>
      <c r="ER22" s="48">
        <f t="shared" si="20"/>
        <v>2.1864756559652214</v>
      </c>
      <c r="ES22" s="48">
        <f t="shared" si="20"/>
        <v>2.6097370923514092</v>
      </c>
      <c r="ET22" s="48">
        <f t="shared" si="20"/>
        <v>2.8619109122070978</v>
      </c>
      <c r="EU22" s="48">
        <f t="shared" si="20"/>
        <v>2.9470771875845463</v>
      </c>
      <c r="EV22" s="48">
        <f t="shared" si="20"/>
        <v>2.9739867583484383</v>
      </c>
      <c r="EW22" s="48">
        <f t="shared" si="20"/>
        <v>2.9823978103667423</v>
      </c>
      <c r="EX22" s="48">
        <f t="shared" si="20"/>
        <v>2.9850814662993792</v>
      </c>
      <c r="EY22" s="48">
        <f t="shared" si="20"/>
        <v>2.985971763659184</v>
      </c>
      <c r="EZ22" s="48">
        <f t="shared" si="20"/>
        <v>2.9862821600016556</v>
      </c>
      <c r="FA22" s="48">
        <f t="shared" si="20"/>
        <v>2.9863965485903439</v>
      </c>
      <c r="FB22" s="48">
        <f t="shared" si="20"/>
        <v>2.9864412218617153</v>
      </c>
      <c r="FC22" s="48">
        <f t="shared" si="20"/>
        <v>2.9864597186595949</v>
      </c>
      <c r="FD22" s="48">
        <f t="shared" si="20"/>
        <v>2.9864678300492593</v>
      </c>
      <c r="FE22" s="48">
        <f t="shared" si="20"/>
        <v>2.986471590190952</v>
      </c>
      <c r="FF22" s="48">
        <f t="shared" si="20"/>
        <v>2.9864734281085048</v>
      </c>
      <c r="FG22" s="48">
        <f t="shared" si="51"/>
        <v>2.9864743726259428</v>
      </c>
      <c r="FH22" s="48">
        <f t="shared" si="10"/>
        <v>2.986474881400865</v>
      </c>
      <c r="FI22" s="48">
        <f t="shared" si="10"/>
        <v>2.9864751677627082</v>
      </c>
      <c r="FJ22" s="48">
        <f t="shared" si="10"/>
        <v>2.9864753356543412</v>
      </c>
      <c r="FK22" s="48">
        <f t="shared" si="10"/>
        <v>2.98647543787812</v>
      </c>
      <c r="FL22" s="48">
        <f t="shared" si="10"/>
        <v>2.9864755023275222</v>
      </c>
      <c r="FM22" s="48">
        <f t="shared" si="10"/>
        <v>2.9864755442866446</v>
      </c>
      <c r="FN22" s="48">
        <f t="shared" si="10"/>
        <v>2.9864755724211056</v>
      </c>
      <c r="FO22" s="48">
        <f t="shared" si="10"/>
        <v>2.9864755918027424</v>
      </c>
      <c r="FP22" s="48">
        <f t="shared" si="10"/>
        <v>2.9864756054891197</v>
      </c>
      <c r="FQ22" s="48">
        <f t="shared" si="10"/>
        <v>2.986475615374883</v>
      </c>
      <c r="FR22" s="48">
        <f t="shared" si="10"/>
        <v>2.9864756226644484</v>
      </c>
      <c r="FS22" s="48">
        <f t="shared" si="10"/>
        <v>2.9864756281418563</v>
      </c>
      <c r="FT22" s="48"/>
      <c r="FU22" s="48">
        <f t="shared" si="32"/>
        <v>0</v>
      </c>
      <c r="FV22" s="48">
        <f t="shared" si="32"/>
        <v>1745.703492597366</v>
      </c>
      <c r="FW22" s="48">
        <f t="shared" si="32"/>
        <v>5406.0351566797981</v>
      </c>
      <c r="FX22" s="48">
        <f t="shared" si="32"/>
        <v>10059.737011156574</v>
      </c>
      <c r="FY22" s="48">
        <f t="shared" si="33"/>
        <v>14783.939124674684</v>
      </c>
      <c r="FZ22" s="48">
        <f t="shared" si="33"/>
        <v>19375.592545154737</v>
      </c>
      <c r="GA22" s="48">
        <f t="shared" si="33"/>
        <v>23784.450035906895</v>
      </c>
      <c r="GB22" s="48">
        <f t="shared" si="33"/>
        <v>27984.662834772331</v>
      </c>
      <c r="GC22" s="48">
        <f t="shared" si="33"/>
        <v>31956.715666366566</v>
      </c>
      <c r="GD22" s="48">
        <f t="shared" si="33"/>
        <v>35688.109335140776</v>
      </c>
      <c r="GE22" s="48">
        <f t="shared" si="33"/>
        <v>39173.629434164111</v>
      </c>
      <c r="GF22" s="48">
        <f t="shared" si="33"/>
        <v>42414.213240736652</v>
      </c>
      <c r="GG22" s="48">
        <f t="shared" si="33"/>
        <v>45415.419313113525</v>
      </c>
      <c r="GH22" s="48">
        <f t="shared" si="33"/>
        <v>48186.03111968156</v>
      </c>
      <c r="GI22" s="48">
        <f t="shared" si="33"/>
        <v>50736.940746185748</v>
      </c>
      <c r="GJ22" s="48">
        <f t="shared" si="33"/>
        <v>53080.305180168958</v>
      </c>
      <c r="GK22" s="48">
        <f t="shared" si="33"/>
        <v>55228.926089986846</v>
      </c>
      <c r="GL22" s="48">
        <f t="shared" si="33"/>
        <v>57195.80196697692</v>
      </c>
      <c r="GM22" s="48">
        <f t="shared" si="33"/>
        <v>58993.81006387814</v>
      </c>
      <c r="GN22" s="48">
        <f t="shared" si="33"/>
        <v>60635.485163518744</v>
      </c>
      <c r="GO22" s="48">
        <f t="shared" si="34"/>
        <v>62132.870291925297</v>
      </c>
      <c r="GP22" s="48">
        <f t="shared" si="34"/>
        <v>63497.420732194652</v>
      </c>
      <c r="GQ22" s="48">
        <f t="shared" si="34"/>
        <v>64739.947378472942</v>
      </c>
      <c r="GR22" s="48">
        <f t="shared" si="34"/>
        <v>65870.588954802748</v>
      </c>
      <c r="GS22" s="48">
        <f t="shared" si="29"/>
        <v>66898.805219791175</v>
      </c>
      <c r="GT22" s="48">
        <f t="shared" si="29"/>
        <v>67833.38522009489</v>
      </c>
      <c r="GU22" s="48">
        <f t="shared" si="29"/>
        <v>68682.466116052979</v>
      </c>
      <c r="GV22" s="48">
        <f t="shared" si="29"/>
        <v>69453.559206515754</v>
      </c>
      <c r="GW22" s="48">
        <f t="shared" si="29"/>
        <v>70153.580617804284</v>
      </c>
      <c r="GX22"/>
    </row>
    <row r="23" spans="1:206" x14ac:dyDescent="0.25">
      <c r="A23" s="24">
        <v>19</v>
      </c>
      <c r="B23" s="22" t="str">
        <f t="shared" si="14"/>
        <v/>
      </c>
      <c r="C23" s="3"/>
      <c r="D23" s="69" t="s">
        <v>139</v>
      </c>
      <c r="AQ23" s="3"/>
      <c r="BU23" s="3"/>
      <c r="BV23" s="3"/>
      <c r="CH23" s="3"/>
      <c r="GX23"/>
    </row>
    <row r="24" spans="1:206" x14ac:dyDescent="0.25">
      <c r="A24" s="24">
        <v>20</v>
      </c>
      <c r="B24" s="22" t="str">
        <f t="shared" si="14"/>
        <v/>
      </c>
      <c r="C24" s="3"/>
      <c r="D24" s="43" t="s">
        <v>16</v>
      </c>
      <c r="E24" s="43">
        <v>30</v>
      </c>
      <c r="F24" s="43">
        <v>0.08</v>
      </c>
      <c r="G24" s="43">
        <v>3</v>
      </c>
      <c r="H24" s="43"/>
      <c r="I24" s="43"/>
      <c r="J24" s="43">
        <v>0.8</v>
      </c>
      <c r="K24" s="43">
        <v>62</v>
      </c>
      <c r="L24" s="43">
        <f>IF('Graph-Settings'!$I$6='Graph-Settings'!$C$46, K24, 'Graph-Settings'!$I$6)</f>
        <v>62</v>
      </c>
      <c r="M24" s="43">
        <f t="shared" si="41"/>
        <v>1</v>
      </c>
      <c r="N24" s="43">
        <f t="shared" ref="N24:AC25" si="55">$E24*(1-EXP(-$F24*N$4))^$G24</f>
        <v>0</v>
      </c>
      <c r="O24" s="43">
        <f t="shared" si="55"/>
        <v>0.17868728336837691</v>
      </c>
      <c r="P24" s="43">
        <f t="shared" si="55"/>
        <v>1.0749762699763432</v>
      </c>
      <c r="Q24" s="43">
        <f t="shared" si="55"/>
        <v>2.7554651769882148</v>
      </c>
      <c r="R24" s="43">
        <f t="shared" si="55"/>
        <v>5.0095412502866683</v>
      </c>
      <c r="S24" s="43">
        <f t="shared" si="55"/>
        <v>7.577413734829415</v>
      </c>
      <c r="T24" s="43">
        <f t="shared" si="55"/>
        <v>10.237425050530156</v>
      </c>
      <c r="U24" s="43">
        <f t="shared" si="55"/>
        <v>12.829311576910703</v>
      </c>
      <c r="V24" s="43">
        <f t="shared" si="55"/>
        <v>15.251019327063375</v>
      </c>
      <c r="W24" s="43">
        <f t="shared" si="55"/>
        <v>17.446737652035161</v>
      </c>
      <c r="X24" s="43">
        <f t="shared" si="55"/>
        <v>19.39386944339094</v>
      </c>
      <c r="Y24" s="43">
        <f t="shared" si="55"/>
        <v>21.091865297539673</v>
      </c>
      <c r="Z24" s="43">
        <f t="shared" si="55"/>
        <v>22.553663864113378</v>
      </c>
      <c r="AA24" s="43">
        <f t="shared" si="55"/>
        <v>23.799576709209024</v>
      </c>
      <c r="AB24" s="43">
        <f t="shared" si="55"/>
        <v>24.853156078488485</v>
      </c>
      <c r="AC24" s="43">
        <f t="shared" si="55"/>
        <v>25.738549248669614</v>
      </c>
      <c r="AD24" s="43">
        <f t="shared" ref="AD24:AP25" si="56">$E24*(1-EXP(-$F24*AD$4))^$G24</f>
        <v>26.478909934437972</v>
      </c>
      <c r="AE24" s="43">
        <f t="shared" si="56"/>
        <v>27.095530357316161</v>
      </c>
      <c r="AF24" s="43">
        <f t="shared" si="56"/>
        <v>27.60744571739524</v>
      </c>
      <c r="AG24" s="43">
        <f t="shared" si="56"/>
        <v>28.031335297409477</v>
      </c>
      <c r="AH24" s="43">
        <f t="shared" si="56"/>
        <v>28.381599810154547</v>
      </c>
      <c r="AI24" s="43">
        <f t="shared" si="56"/>
        <v>28.670534984876078</v>
      </c>
      <c r="AJ24" s="43">
        <f t="shared" si="56"/>
        <v>28.908549867446506</v>
      </c>
      <c r="AK24" s="43">
        <f t="shared" si="56"/>
        <v>29.104397860204191</v>
      </c>
      <c r="AL24" s="43">
        <f t="shared" si="56"/>
        <v>29.265401630161296</v>
      </c>
      <c r="AM24" s="43">
        <f t="shared" si="56"/>
        <v>29.397661586691317</v>
      </c>
      <c r="AN24" s="43">
        <f t="shared" si="56"/>
        <v>29.5062430891197</v>
      </c>
      <c r="AO24" s="43">
        <f t="shared" si="56"/>
        <v>29.595340906391616</v>
      </c>
      <c r="AP24" s="50">
        <f t="shared" si="56"/>
        <v>29.668421426203039</v>
      </c>
      <c r="AQ24" s="65" t="s">
        <v>113</v>
      </c>
      <c r="AR24" s="57">
        <f t="shared" ref="AR24:BT24" si="57">$M24*N24</f>
        <v>0</v>
      </c>
      <c r="AS24" s="43">
        <f t="shared" si="57"/>
        <v>0.17868728336837691</v>
      </c>
      <c r="AT24" s="43">
        <f t="shared" si="57"/>
        <v>1.0749762699763432</v>
      </c>
      <c r="AU24" s="43">
        <f t="shared" si="57"/>
        <v>2.7554651769882148</v>
      </c>
      <c r="AV24" s="43">
        <f t="shared" si="57"/>
        <v>5.0095412502866683</v>
      </c>
      <c r="AW24" s="43">
        <f t="shared" si="57"/>
        <v>7.577413734829415</v>
      </c>
      <c r="AX24" s="43">
        <f t="shared" si="57"/>
        <v>10.237425050530156</v>
      </c>
      <c r="AY24" s="43">
        <f t="shared" si="57"/>
        <v>12.829311576910703</v>
      </c>
      <c r="AZ24" s="43">
        <f t="shared" si="57"/>
        <v>15.251019327063375</v>
      </c>
      <c r="BA24" s="43">
        <f t="shared" si="57"/>
        <v>17.446737652035161</v>
      </c>
      <c r="BB24" s="43">
        <f t="shared" si="57"/>
        <v>19.39386944339094</v>
      </c>
      <c r="BC24" s="43">
        <f t="shared" si="57"/>
        <v>21.091865297539673</v>
      </c>
      <c r="BD24" s="43">
        <f t="shared" si="57"/>
        <v>22.553663864113378</v>
      </c>
      <c r="BE24" s="43">
        <f t="shared" si="57"/>
        <v>23.799576709209024</v>
      </c>
      <c r="BF24" s="43">
        <f t="shared" si="57"/>
        <v>24.853156078488485</v>
      </c>
      <c r="BG24" s="43">
        <f t="shared" si="57"/>
        <v>25.738549248669614</v>
      </c>
      <c r="BH24" s="43">
        <f t="shared" si="57"/>
        <v>26.478909934437972</v>
      </c>
      <c r="BI24" s="43">
        <f t="shared" si="57"/>
        <v>27.095530357316161</v>
      </c>
      <c r="BJ24" s="43">
        <f t="shared" si="57"/>
        <v>27.60744571739524</v>
      </c>
      <c r="BK24" s="43">
        <f t="shared" si="57"/>
        <v>28.031335297409477</v>
      </c>
      <c r="BL24" s="43">
        <f t="shared" si="57"/>
        <v>28.381599810154547</v>
      </c>
      <c r="BM24" s="43">
        <f t="shared" si="57"/>
        <v>28.670534984876078</v>
      </c>
      <c r="BN24" s="43">
        <f t="shared" si="57"/>
        <v>28.908549867446506</v>
      </c>
      <c r="BO24" s="43">
        <f t="shared" si="57"/>
        <v>29.104397860204191</v>
      </c>
      <c r="BP24" s="43">
        <f t="shared" si="57"/>
        <v>29.265401630161296</v>
      </c>
      <c r="BQ24" s="43">
        <f t="shared" si="57"/>
        <v>29.397661586691317</v>
      </c>
      <c r="BR24" s="43">
        <f t="shared" si="57"/>
        <v>29.5062430891197</v>
      </c>
      <c r="BS24" s="43">
        <f t="shared" si="57"/>
        <v>29.595340906391616</v>
      </c>
      <c r="BT24" s="50">
        <f t="shared" si="57"/>
        <v>29.668421426203039</v>
      </c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/>
    </row>
    <row r="25" spans="1:206" x14ac:dyDescent="0.25">
      <c r="A25" s="24">
        <v>21</v>
      </c>
      <c r="B25" s="22" t="str">
        <f t="shared" si="14"/>
        <v/>
      </c>
      <c r="C25" s="3"/>
      <c r="D25" s="43" t="s">
        <v>110</v>
      </c>
      <c r="E25" s="43">
        <v>60</v>
      </c>
      <c r="F25" s="43">
        <v>4.9700000000000001E-2</v>
      </c>
      <c r="G25" s="43">
        <v>1</v>
      </c>
      <c r="H25" s="43"/>
      <c r="I25" s="43"/>
      <c r="J25" s="43"/>
      <c r="K25" s="43"/>
      <c r="L25" s="43"/>
      <c r="M25" s="43"/>
      <c r="N25" s="43">
        <f t="shared" si="55"/>
        <v>0</v>
      </c>
      <c r="O25" s="43">
        <f t="shared" si="55"/>
        <v>7.0104585884490085</v>
      </c>
      <c r="P25" s="43">
        <f t="shared" si="55"/>
        <v>13.20180834989204</v>
      </c>
      <c r="Q25" s="43">
        <f t="shared" si="55"/>
        <v>18.669754759515069</v>
      </c>
      <c r="R25" s="43">
        <f t="shared" si="55"/>
        <v>23.498820971329422</v>
      </c>
      <c r="S25" s="43">
        <f t="shared" si="55"/>
        <v>27.763654371497061</v>
      </c>
      <c r="T25" s="43">
        <f t="shared" si="55"/>
        <v>31.530180472689544</v>
      </c>
      <c r="U25" s="43">
        <f t="shared" si="55"/>
        <v>34.856621986303324</v>
      </c>
      <c r="V25" s="43">
        <f t="shared" si="55"/>
        <v>37.794398825282329</v>
      </c>
      <c r="W25" s="43">
        <f t="shared" si="55"/>
        <v>40.388922949731871</v>
      </c>
      <c r="X25" s="43">
        <f t="shared" si="55"/>
        <v>42.680300341994993</v>
      </c>
      <c r="Y25" s="43">
        <f t="shared" si="55"/>
        <v>44.703950962275307</v>
      </c>
      <c r="Z25" s="43">
        <f t="shared" si="55"/>
        <v>46.491156268039539</v>
      </c>
      <c r="AA25" s="43">
        <f t="shared" si="55"/>
        <v>48.069542760718505</v>
      </c>
      <c r="AB25" s="43">
        <f t="shared" si="55"/>
        <v>49.463509034339246</v>
      </c>
      <c r="AC25" s="43">
        <f t="shared" si="55"/>
        <v>50.694602927378106</v>
      </c>
      <c r="AD25" s="43">
        <f t="shared" si="56"/>
        <v>51.78185460782295</v>
      </c>
      <c r="AE25" s="43">
        <f t="shared" si="56"/>
        <v>52.742070740251449</v>
      </c>
      <c r="AF25" s="43">
        <f t="shared" si="56"/>
        <v>53.590094282140775</v>
      </c>
      <c r="AG25" s="43">
        <f t="shared" si="56"/>
        <v>54.339033925322688</v>
      </c>
      <c r="AH25" s="43">
        <f t="shared" si="56"/>
        <v>55.000466729275018</v>
      </c>
      <c r="AI25" s="43">
        <f t="shared" si="56"/>
        <v>55.584617078541527</v>
      </c>
      <c r="AJ25" s="43">
        <f t="shared" si="56"/>
        <v>56.100514730592025</v>
      </c>
      <c r="AK25" s="43">
        <f t="shared" si="56"/>
        <v>56.556134397216212</v>
      </c>
      <c r="AL25" s="43">
        <f t="shared" si="56"/>
        <v>56.958519017091213</v>
      </c>
      <c r="AM25" s="43">
        <f t="shared" si="56"/>
        <v>57.313888625061828</v>
      </c>
      <c r="AN25" s="43">
        <f t="shared" si="56"/>
        <v>57.627736501027925</v>
      </c>
      <c r="AO25" s="43">
        <f t="shared" si="56"/>
        <v>57.904914084701808</v>
      </c>
      <c r="AP25" s="50">
        <f t="shared" si="56"/>
        <v>58.14970596884249</v>
      </c>
      <c r="AQ25" s="65" t="s">
        <v>111</v>
      </c>
      <c r="AR25" s="57">
        <f>N25*($CG$10/0.778237)</f>
        <v>0</v>
      </c>
      <c r="AS25" s="57">
        <f t="shared" ref="AS25:BT25" si="58">O25*($CG$10/0.778237)</f>
        <v>7.0104582700548566</v>
      </c>
      <c r="AT25" s="57">
        <f t="shared" si="58"/>
        <v>13.201807750305219</v>
      </c>
      <c r="AU25" s="57">
        <f t="shared" si="58"/>
        <v>18.669753911590405</v>
      </c>
      <c r="AV25" s="57">
        <f t="shared" si="58"/>
        <v>23.498819904082954</v>
      </c>
      <c r="AW25" s="57">
        <f t="shared" si="58"/>
        <v>27.763653110554561</v>
      </c>
      <c r="AX25" s="57">
        <f t="shared" si="58"/>
        <v>31.530179040682643</v>
      </c>
      <c r="AY25" s="57">
        <f t="shared" si="58"/>
        <v>34.856620403219353</v>
      </c>
      <c r="AZ25" s="57">
        <f t="shared" si="58"/>
        <v>37.794397108773282</v>
      </c>
      <c r="BA25" s="57">
        <f t="shared" si="58"/>
        <v>40.388921115387269</v>
      </c>
      <c r="BB25" s="57">
        <f t="shared" si="58"/>
        <v>42.680298403582853</v>
      </c>
      <c r="BC25" s="57">
        <f t="shared" si="58"/>
        <v>44.703948931954983</v>
      </c>
      <c r="BD25" s="57">
        <f t="shared" si="58"/>
        <v>46.491154156549669</v>
      </c>
      <c r="BE25" s="57">
        <f t="shared" si="58"/>
        <v>48.069540577543023</v>
      </c>
      <c r="BF25" s="57">
        <f t="shared" si="58"/>
        <v>49.463506787853966</v>
      </c>
      <c r="BG25" s="57">
        <f t="shared" si="58"/>
        <v>50.694600624980211</v>
      </c>
      <c r="BH25" s="57">
        <f t="shared" si="58"/>
        <v>51.781852256045319</v>
      </c>
      <c r="BI25" s="57">
        <f t="shared" si="58"/>
        <v>52.742068344863661</v>
      </c>
      <c r="BJ25" s="57">
        <f t="shared" si="58"/>
        <v>53.590091848238281</v>
      </c>
      <c r="BK25" s="57">
        <f t="shared" si="58"/>
        <v>54.339031457405589</v>
      </c>
      <c r="BL25" s="57">
        <f t="shared" si="58"/>
        <v>55.000464231317608</v>
      </c>
      <c r="BM25" s="57">
        <f t="shared" si="58"/>
        <v>55.584614554053751</v>
      </c>
      <c r="BN25" s="57">
        <f t="shared" si="58"/>
        <v>56.100512182673711</v>
      </c>
      <c r="BO25" s="57">
        <f t="shared" si="58"/>
        <v>56.556131828605011</v>
      </c>
      <c r="BP25" s="57">
        <f t="shared" si="58"/>
        <v>56.958516430204902</v>
      </c>
      <c r="BQ25" s="57">
        <f t="shared" si="58"/>
        <v>57.313886022035689</v>
      </c>
      <c r="BR25" s="57">
        <f t="shared" si="58"/>
        <v>57.627733883747744</v>
      </c>
      <c r="BS25" s="57">
        <f t="shared" si="58"/>
        <v>57.904911454833048</v>
      </c>
      <c r="BT25" s="57">
        <f t="shared" si="58"/>
        <v>58.14970332785601</v>
      </c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/>
    </row>
    <row r="26" spans="1:206" x14ac:dyDescent="0.25">
      <c r="A26" s="24">
        <v>22</v>
      </c>
      <c r="C26" s="3"/>
      <c r="AQ26" s="3"/>
      <c r="BU26" s="3"/>
      <c r="BV26" s="3"/>
      <c r="CH26" s="3"/>
      <c r="GX26"/>
    </row>
    <row r="27" spans="1:206" x14ac:dyDescent="0.25">
      <c r="A27" s="24">
        <v>23</v>
      </c>
      <c r="C27" s="3"/>
      <c r="M27" t="s">
        <v>123</v>
      </c>
      <c r="N27">
        <v>0</v>
      </c>
      <c r="O27">
        <v>2.5</v>
      </c>
      <c r="P27">
        <v>5</v>
      </c>
      <c r="Q27">
        <v>7.5</v>
      </c>
      <c r="R27">
        <v>10</v>
      </c>
      <c r="S27">
        <v>12.5</v>
      </c>
      <c r="T27">
        <v>15</v>
      </c>
      <c r="U27">
        <v>17.5</v>
      </c>
      <c r="V27">
        <v>20</v>
      </c>
      <c r="W27">
        <v>22.5</v>
      </c>
      <c r="X27">
        <v>25</v>
      </c>
      <c r="Y27">
        <v>27.5</v>
      </c>
      <c r="Z27">
        <v>30</v>
      </c>
      <c r="AA27">
        <v>32.5</v>
      </c>
      <c r="AB27">
        <v>35</v>
      </c>
      <c r="AC27">
        <v>37.5</v>
      </c>
      <c r="AD27">
        <v>40</v>
      </c>
      <c r="AE27">
        <v>42.5</v>
      </c>
      <c r="AF27">
        <v>45</v>
      </c>
      <c r="AG27">
        <v>47.5</v>
      </c>
      <c r="AH27">
        <v>50</v>
      </c>
      <c r="AI27">
        <v>52.5</v>
      </c>
      <c r="AJ27">
        <v>55</v>
      </c>
      <c r="AK27">
        <v>57.5</v>
      </c>
      <c r="AL27">
        <v>60</v>
      </c>
      <c r="AM27">
        <v>62.5</v>
      </c>
      <c r="AN27">
        <v>65</v>
      </c>
      <c r="AO27">
        <v>67.5</v>
      </c>
      <c r="AP27">
        <v>70</v>
      </c>
      <c r="AQ27" s="3"/>
      <c r="BU27" s="3"/>
      <c r="BV27" s="3"/>
      <c r="CH27" s="3"/>
      <c r="GX27"/>
    </row>
    <row r="28" spans="1:206" x14ac:dyDescent="0.25">
      <c r="A28" s="24">
        <v>24</v>
      </c>
      <c r="C28" s="3"/>
      <c r="M28" t="s">
        <v>122</v>
      </c>
      <c r="N28" s="70">
        <f>147.2*(101-BY28)/(59.5+BY28)</f>
        <v>9.7807308970099669</v>
      </c>
      <c r="AQ28" s="3"/>
      <c r="AR28" s="16">
        <v>1</v>
      </c>
      <c r="AS28" s="16">
        <v>2</v>
      </c>
      <c r="AT28" s="16">
        <v>3</v>
      </c>
      <c r="AU28" s="16">
        <v>4</v>
      </c>
      <c r="AV28" s="16">
        <v>5</v>
      </c>
      <c r="AW28" s="16">
        <v>6</v>
      </c>
      <c r="AX28" s="16">
        <v>7</v>
      </c>
      <c r="AY28" s="16">
        <v>8</v>
      </c>
      <c r="AZ28" s="16">
        <v>9</v>
      </c>
      <c r="BA28" s="16">
        <v>10</v>
      </c>
      <c r="BB28" s="16">
        <v>11</v>
      </c>
      <c r="BC28" s="16">
        <v>12</v>
      </c>
      <c r="BD28" s="16">
        <v>13</v>
      </c>
      <c r="BE28" s="16">
        <v>14</v>
      </c>
      <c r="BF28" s="16">
        <v>15</v>
      </c>
      <c r="BG28" s="16">
        <v>16</v>
      </c>
      <c r="BH28" s="16">
        <v>17</v>
      </c>
      <c r="BI28" s="16">
        <v>18</v>
      </c>
      <c r="BJ28" s="16">
        <v>19</v>
      </c>
      <c r="BK28" s="16">
        <v>20</v>
      </c>
      <c r="BL28" s="16">
        <v>21</v>
      </c>
      <c r="BM28" s="16">
        <v>22</v>
      </c>
      <c r="BN28" s="16">
        <v>23</v>
      </c>
      <c r="BO28" s="16">
        <v>24</v>
      </c>
      <c r="BP28" s="16">
        <v>25</v>
      </c>
      <c r="BQ28" s="16">
        <v>26</v>
      </c>
      <c r="BR28" s="16">
        <v>27</v>
      </c>
      <c r="BS28" s="16">
        <v>28</v>
      </c>
      <c r="BT28" s="16">
        <v>29</v>
      </c>
      <c r="BU28" s="3"/>
      <c r="BV28" s="3"/>
      <c r="BX28" t="s">
        <v>36</v>
      </c>
      <c r="BY28" s="12">
        <f>BY1</f>
        <v>91</v>
      </c>
      <c r="BZ28" t="s">
        <v>37</v>
      </c>
      <c r="CA28" s="12" t="str">
        <f>CA1</f>
        <v>Std/No ROS effect</v>
      </c>
      <c r="CB28" t="s">
        <v>102</v>
      </c>
      <c r="CC28" s="12">
        <f>CC1</f>
        <v>97</v>
      </c>
      <c r="CD28" t="s">
        <v>41</v>
      </c>
      <c r="CE28" s="12">
        <f>CE1</f>
        <v>3.5</v>
      </c>
      <c r="CF28" t="s">
        <v>112</v>
      </c>
      <c r="CG28" s="12">
        <f>CG1</f>
        <v>6</v>
      </c>
      <c r="CH28" s="3"/>
      <c r="FT28" t="s">
        <v>33</v>
      </c>
      <c r="FU28" s="16">
        <v>1</v>
      </c>
      <c r="FV28" s="16">
        <v>2</v>
      </c>
      <c r="FW28" s="16">
        <v>3</v>
      </c>
      <c r="FX28" s="16">
        <v>4</v>
      </c>
      <c r="FY28" s="16">
        <v>5</v>
      </c>
      <c r="FZ28" s="16">
        <v>6</v>
      </c>
      <c r="GA28" s="16">
        <v>7</v>
      </c>
      <c r="GB28" s="16">
        <v>8</v>
      </c>
      <c r="GC28" s="16">
        <v>9</v>
      </c>
      <c r="GD28" s="16">
        <v>10</v>
      </c>
      <c r="GE28" s="16">
        <v>11</v>
      </c>
      <c r="GF28" s="16">
        <v>12</v>
      </c>
      <c r="GG28" s="16">
        <v>13</v>
      </c>
      <c r="GH28" s="16">
        <v>14</v>
      </c>
      <c r="GI28" s="16">
        <v>15</v>
      </c>
      <c r="GJ28" s="16">
        <v>16</v>
      </c>
      <c r="GK28" s="16">
        <v>17</v>
      </c>
      <c r="GL28" s="16">
        <v>18</v>
      </c>
      <c r="GM28" s="16">
        <v>19</v>
      </c>
      <c r="GN28" s="16">
        <v>20</v>
      </c>
      <c r="GO28" s="16">
        <v>21</v>
      </c>
      <c r="GP28" s="16">
        <v>22</v>
      </c>
      <c r="GQ28" s="16">
        <v>23</v>
      </c>
      <c r="GR28" s="16">
        <v>24</v>
      </c>
      <c r="GS28" s="16">
        <v>25</v>
      </c>
      <c r="GT28" s="16">
        <v>26</v>
      </c>
      <c r="GU28" s="16">
        <v>27</v>
      </c>
      <c r="GV28" s="16">
        <v>28</v>
      </c>
      <c r="GW28" s="16">
        <v>29</v>
      </c>
      <c r="GX28"/>
    </row>
    <row r="29" spans="1:206" x14ac:dyDescent="0.25">
      <c r="A29" s="24">
        <v>25</v>
      </c>
      <c r="B29" s="2"/>
      <c r="C29" s="3"/>
      <c r="M29" t="s">
        <v>121</v>
      </c>
      <c r="N29" s="74">
        <f>0.208*EXP(0.05039*N27)*91.9*(EXP(-0.1386*$N$28)*(1+($N$28^5.31/(4.93*10^7))))</f>
        <v>4.9458521066739074</v>
      </c>
      <c r="O29" s="74">
        <f t="shared" ref="O29:AD29" si="59">0.208*EXP(0.05039*O27)*91.9*(EXP(-0.1386*$N$28)*(1+($N$28^5.31/(4.93*10^7))))</f>
        <v>5.6098516035220651</v>
      </c>
      <c r="P29" s="74">
        <f t="shared" si="59"/>
        <v>6.3629955637114666</v>
      </c>
      <c r="Q29" s="74">
        <f t="shared" si="59"/>
        <v>7.2172519712272196</v>
      </c>
      <c r="R29" s="74">
        <f t="shared" si="59"/>
        <v>8.1861955575214029</v>
      </c>
      <c r="S29" s="74">
        <f t="shared" si="59"/>
        <v>9.2852235134847501</v>
      </c>
      <c r="T29" s="74">
        <f t="shared" si="59"/>
        <v>10.531800161572754</v>
      </c>
      <c r="U29" s="74">
        <f t="shared" si="59"/>
        <v>11.945734476097281</v>
      </c>
      <c r="V29" s="74">
        <f t="shared" si="59"/>
        <v>13.549494861675118</v>
      </c>
      <c r="W29" s="74">
        <f t="shared" si="59"/>
        <v>15.368566191883042</v>
      </c>
      <c r="X29" s="74">
        <f t="shared" si="59"/>
        <v>17.431854781713245</v>
      </c>
      <c r="Y29" s="74">
        <f t="shared" si="59"/>
        <v>19.772147729124441</v>
      </c>
      <c r="Z29" s="74">
        <f t="shared" si="59"/>
        <v>22.426633924947051</v>
      </c>
      <c r="AA29" s="74">
        <f t="shared" si="59"/>
        <v>25.437495010354052</v>
      </c>
      <c r="AB29" s="74">
        <f t="shared" si="59"/>
        <v>28.852575672624699</v>
      </c>
      <c r="AC29" s="74">
        <f t="shared" si="59"/>
        <v>32.726143930669529</v>
      </c>
      <c r="AD29" s="74">
        <f t="shared" si="59"/>
        <v>37.119753491784877</v>
      </c>
      <c r="AE29" s="75">
        <f>0.208*12*(1-EXP(-0.0818*(AE27-28)))*91.9*(EXP(-0.1386*$N$28)*(1+($N$28^5.31/(4.93*10^7))))</f>
        <v>41.22407038903841</v>
      </c>
      <c r="AF29" s="75">
        <f t="shared" ref="AF29:AP29" si="60">0.208*12*(1-EXP(-0.0818*(AF27-28)))*91.9*(EXP(-0.1386*$N$28)*(1+($N$28^5.31/(4.93*10^7))))</f>
        <v>44.576416783406593</v>
      </c>
      <c r="AG29" s="75">
        <f t="shared" si="60"/>
        <v>47.308762608686429</v>
      </c>
      <c r="AH29" s="75">
        <f t="shared" si="60"/>
        <v>49.535774030139265</v>
      </c>
      <c r="AI29" s="75">
        <f t="shared" si="60"/>
        <v>51.35091024949886</v>
      </c>
      <c r="AJ29" s="75">
        <f t="shared" si="60"/>
        <v>52.830345632314121</v>
      </c>
      <c r="AK29" s="75">
        <f t="shared" si="60"/>
        <v>54.036166456438238</v>
      </c>
      <c r="AL29" s="75">
        <f t="shared" si="60"/>
        <v>55.01897643704347</v>
      </c>
      <c r="AM29" s="75">
        <f t="shared" si="60"/>
        <v>55.820020372139624</v>
      </c>
      <c r="AN29" s="75">
        <f t="shared" si="60"/>
        <v>56.472915029924017</v>
      </c>
      <c r="AO29" s="75">
        <f t="shared" si="60"/>
        <v>57.005059916723788</v>
      </c>
      <c r="AP29" s="75">
        <f t="shared" si="60"/>
        <v>57.43878713009709</v>
      </c>
      <c r="AQ29" s="3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3"/>
      <c r="BV29" s="3"/>
      <c r="CH29" s="3"/>
      <c r="GX29"/>
    </row>
    <row r="30" spans="1:206" x14ac:dyDescent="0.25">
      <c r="A30" s="24">
        <v>26</v>
      </c>
      <c r="C30" s="3"/>
      <c r="D30" s="2"/>
      <c r="E30" s="2"/>
      <c r="F30" s="2"/>
      <c r="G30" s="2"/>
      <c r="H30" s="2"/>
      <c r="I30" s="2" t="s">
        <v>34</v>
      </c>
      <c r="J30" s="2"/>
      <c r="K30" s="2"/>
      <c r="L30" s="2"/>
      <c r="M30" s="2"/>
      <c r="N30" s="15" t="s">
        <v>103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13"/>
      <c r="AR30" s="15" t="s">
        <v>50</v>
      </c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3"/>
      <c r="BV30" s="3"/>
      <c r="CH30" s="3"/>
      <c r="CI30" s="3" t="s">
        <v>46</v>
      </c>
      <c r="DM30" t="s">
        <v>45</v>
      </c>
      <c r="EQ30" t="s">
        <v>48</v>
      </c>
      <c r="FU30" s="3" t="s">
        <v>49</v>
      </c>
      <c r="GX30"/>
    </row>
    <row r="31" spans="1:206" x14ac:dyDescent="0.25">
      <c r="A31" s="24">
        <v>27</v>
      </c>
      <c r="C31" s="3"/>
      <c r="D31" s="9" t="s">
        <v>0</v>
      </c>
      <c r="E31" s="40" t="s">
        <v>1</v>
      </c>
      <c r="F31" s="40" t="s">
        <v>2</v>
      </c>
      <c r="G31" s="40" t="s">
        <v>3</v>
      </c>
      <c r="H31" s="40" t="s">
        <v>31</v>
      </c>
      <c r="I31" s="40" t="s">
        <v>35</v>
      </c>
      <c r="J31" s="40" t="s">
        <v>27</v>
      </c>
      <c r="K31" s="40" t="s">
        <v>28</v>
      </c>
      <c r="L31" s="40" t="s">
        <v>187</v>
      </c>
      <c r="M31" s="40" t="s">
        <v>24</v>
      </c>
      <c r="N31" s="38">
        <f>N29</f>
        <v>4.9458521066739074</v>
      </c>
      <c r="O31" s="38">
        <f t="shared" ref="O31:AP31" si="61">O29</f>
        <v>5.6098516035220651</v>
      </c>
      <c r="P31" s="38">
        <f t="shared" si="61"/>
        <v>6.3629955637114666</v>
      </c>
      <c r="Q31" s="38">
        <f t="shared" si="61"/>
        <v>7.2172519712272196</v>
      </c>
      <c r="R31" s="38">
        <f t="shared" si="61"/>
        <v>8.1861955575214029</v>
      </c>
      <c r="S31" s="38">
        <f t="shared" si="61"/>
        <v>9.2852235134847501</v>
      </c>
      <c r="T31" s="38">
        <f t="shared" si="61"/>
        <v>10.531800161572754</v>
      </c>
      <c r="U31" s="38">
        <f t="shared" si="61"/>
        <v>11.945734476097281</v>
      </c>
      <c r="V31" s="38">
        <f t="shared" si="61"/>
        <v>13.549494861675118</v>
      </c>
      <c r="W31" s="38">
        <f t="shared" si="61"/>
        <v>15.368566191883042</v>
      </c>
      <c r="X31" s="38">
        <f t="shared" si="61"/>
        <v>17.431854781713245</v>
      </c>
      <c r="Y31" s="38">
        <f t="shared" si="61"/>
        <v>19.772147729124441</v>
      </c>
      <c r="Z31" s="38">
        <f t="shared" si="61"/>
        <v>22.426633924947051</v>
      </c>
      <c r="AA31" s="38">
        <f t="shared" si="61"/>
        <v>25.437495010354052</v>
      </c>
      <c r="AB31" s="38">
        <f t="shared" si="61"/>
        <v>28.852575672624699</v>
      </c>
      <c r="AC31" s="38">
        <f t="shared" si="61"/>
        <v>32.726143930669529</v>
      </c>
      <c r="AD31" s="38">
        <f t="shared" si="61"/>
        <v>37.119753491784877</v>
      </c>
      <c r="AE31" s="38">
        <f t="shared" si="61"/>
        <v>41.22407038903841</v>
      </c>
      <c r="AF31" s="38">
        <f t="shared" si="61"/>
        <v>44.576416783406593</v>
      </c>
      <c r="AG31" s="38">
        <f t="shared" si="61"/>
        <v>47.308762608686429</v>
      </c>
      <c r="AH31" s="38">
        <f t="shared" si="61"/>
        <v>49.535774030139265</v>
      </c>
      <c r="AI31" s="38">
        <f t="shared" si="61"/>
        <v>51.35091024949886</v>
      </c>
      <c r="AJ31" s="38">
        <f t="shared" si="61"/>
        <v>52.830345632314121</v>
      </c>
      <c r="AK31" s="38">
        <f t="shared" si="61"/>
        <v>54.036166456438238</v>
      </c>
      <c r="AL31" s="38">
        <f t="shared" si="61"/>
        <v>55.01897643704347</v>
      </c>
      <c r="AM31" s="38">
        <f t="shared" si="61"/>
        <v>55.820020372139624</v>
      </c>
      <c r="AN31" s="38">
        <f t="shared" si="61"/>
        <v>56.472915029924017</v>
      </c>
      <c r="AO31" s="38">
        <f t="shared" si="61"/>
        <v>57.005059916723788</v>
      </c>
      <c r="AP31" s="38">
        <f t="shared" si="61"/>
        <v>57.43878713009709</v>
      </c>
      <c r="AQ31" s="13"/>
      <c r="AR31" s="38">
        <f>N31</f>
        <v>4.9458521066739074</v>
      </c>
      <c r="AS31" s="38">
        <f t="shared" ref="AS31:AW31" si="62">O31</f>
        <v>5.6098516035220651</v>
      </c>
      <c r="AT31" s="38">
        <f t="shared" si="62"/>
        <v>6.3629955637114666</v>
      </c>
      <c r="AU31" s="38">
        <f t="shared" si="62"/>
        <v>7.2172519712272196</v>
      </c>
      <c r="AV31" s="38">
        <f t="shared" si="62"/>
        <v>8.1861955575214029</v>
      </c>
      <c r="AW31" s="38">
        <f t="shared" si="62"/>
        <v>9.2852235134847501</v>
      </c>
      <c r="AX31" s="38">
        <f>T31</f>
        <v>10.531800161572754</v>
      </c>
      <c r="AY31" s="38">
        <f t="shared" ref="AY31:BT31" si="63">U31</f>
        <v>11.945734476097281</v>
      </c>
      <c r="AZ31" s="38">
        <f t="shared" si="63"/>
        <v>13.549494861675118</v>
      </c>
      <c r="BA31" s="38">
        <f t="shared" si="63"/>
        <v>15.368566191883042</v>
      </c>
      <c r="BB31" s="38">
        <f t="shared" si="63"/>
        <v>17.431854781713245</v>
      </c>
      <c r="BC31" s="38">
        <f t="shared" si="63"/>
        <v>19.772147729124441</v>
      </c>
      <c r="BD31" s="38">
        <f t="shared" si="63"/>
        <v>22.426633924947051</v>
      </c>
      <c r="BE31" s="38">
        <f t="shared" si="63"/>
        <v>25.437495010354052</v>
      </c>
      <c r="BF31" s="38">
        <f t="shared" si="63"/>
        <v>28.852575672624699</v>
      </c>
      <c r="BG31" s="38">
        <f t="shared" si="63"/>
        <v>32.726143930669529</v>
      </c>
      <c r="BH31" s="38">
        <f t="shared" si="63"/>
        <v>37.119753491784877</v>
      </c>
      <c r="BI31" s="38">
        <f t="shared" si="63"/>
        <v>41.22407038903841</v>
      </c>
      <c r="BJ31" s="38">
        <f t="shared" si="63"/>
        <v>44.576416783406593</v>
      </c>
      <c r="BK31" s="38">
        <f t="shared" si="63"/>
        <v>47.308762608686429</v>
      </c>
      <c r="BL31" s="38">
        <f t="shared" si="63"/>
        <v>49.535774030139265</v>
      </c>
      <c r="BM31" s="38">
        <f t="shared" si="63"/>
        <v>51.35091024949886</v>
      </c>
      <c r="BN31" s="38">
        <f t="shared" si="63"/>
        <v>52.830345632314121</v>
      </c>
      <c r="BO31" s="38">
        <f t="shared" si="63"/>
        <v>54.036166456438238</v>
      </c>
      <c r="BP31" s="38">
        <f t="shared" si="63"/>
        <v>55.01897643704347</v>
      </c>
      <c r="BQ31" s="38">
        <f t="shared" si="63"/>
        <v>55.820020372139624</v>
      </c>
      <c r="BR31" s="38">
        <f t="shared" si="63"/>
        <v>56.472915029924017</v>
      </c>
      <c r="BS31" s="38">
        <f t="shared" si="63"/>
        <v>57.005059916723788</v>
      </c>
      <c r="BT31" s="38">
        <f t="shared" si="63"/>
        <v>57.43878713009709</v>
      </c>
      <c r="BU31" s="3"/>
      <c r="BV31" s="3"/>
      <c r="BY31" s="3" t="s">
        <v>39</v>
      </c>
      <c r="BZ31" s="3" t="s">
        <v>40</v>
      </c>
      <c r="CA31" t="s">
        <v>38</v>
      </c>
      <c r="CB31" s="13"/>
      <c r="CC31" s="3" t="s">
        <v>43</v>
      </c>
      <c r="CD31" s="3" t="s">
        <v>47</v>
      </c>
      <c r="CE31" s="14" t="s">
        <v>42</v>
      </c>
      <c r="CF31" s="3" t="s">
        <v>44</v>
      </c>
      <c r="CG31" s="3" t="s">
        <v>109</v>
      </c>
      <c r="CH31" s="3"/>
      <c r="CI31" s="38">
        <f>N31</f>
        <v>4.9458521066739074</v>
      </c>
      <c r="CJ31" s="38">
        <f t="shared" ref="CJ31:DK31" si="64">O31</f>
        <v>5.6098516035220651</v>
      </c>
      <c r="CK31" s="38">
        <f t="shared" si="64"/>
        <v>6.3629955637114666</v>
      </c>
      <c r="CL31" s="38">
        <f t="shared" si="64"/>
        <v>7.2172519712272196</v>
      </c>
      <c r="CM31" s="38">
        <f t="shared" si="64"/>
        <v>8.1861955575214029</v>
      </c>
      <c r="CN31" s="38">
        <f t="shared" si="64"/>
        <v>9.2852235134847501</v>
      </c>
      <c r="CO31" s="38">
        <f t="shared" si="64"/>
        <v>10.531800161572754</v>
      </c>
      <c r="CP31" s="38">
        <f t="shared" si="64"/>
        <v>11.945734476097281</v>
      </c>
      <c r="CQ31" s="38">
        <f t="shared" si="64"/>
        <v>13.549494861675118</v>
      </c>
      <c r="CR31" s="38">
        <f t="shared" si="64"/>
        <v>15.368566191883042</v>
      </c>
      <c r="CS31" s="38">
        <f t="shared" si="64"/>
        <v>17.431854781713245</v>
      </c>
      <c r="CT31" s="38">
        <f t="shared" si="64"/>
        <v>19.772147729124441</v>
      </c>
      <c r="CU31" s="38">
        <f t="shared" si="64"/>
        <v>22.426633924947051</v>
      </c>
      <c r="CV31" s="38">
        <f t="shared" si="64"/>
        <v>25.437495010354052</v>
      </c>
      <c r="CW31" s="38">
        <f t="shared" si="64"/>
        <v>28.852575672624699</v>
      </c>
      <c r="CX31" s="38">
        <f t="shared" si="64"/>
        <v>32.726143930669529</v>
      </c>
      <c r="CY31" s="38">
        <f t="shared" si="64"/>
        <v>37.119753491784877</v>
      </c>
      <c r="CZ31" s="38">
        <f t="shared" si="64"/>
        <v>41.22407038903841</v>
      </c>
      <c r="DA31" s="38">
        <f t="shared" si="64"/>
        <v>44.576416783406593</v>
      </c>
      <c r="DB31" s="38">
        <f t="shared" si="64"/>
        <v>47.308762608686429</v>
      </c>
      <c r="DC31" s="38">
        <f t="shared" si="64"/>
        <v>49.535774030139265</v>
      </c>
      <c r="DD31" s="38">
        <f t="shared" si="64"/>
        <v>51.35091024949886</v>
      </c>
      <c r="DE31" s="38">
        <f t="shared" si="64"/>
        <v>52.830345632314121</v>
      </c>
      <c r="DF31" s="38">
        <f t="shared" si="64"/>
        <v>54.036166456438238</v>
      </c>
      <c r="DG31" s="38">
        <f t="shared" si="64"/>
        <v>55.01897643704347</v>
      </c>
      <c r="DH31" s="38">
        <f t="shared" si="64"/>
        <v>55.820020372139624</v>
      </c>
      <c r="DI31" s="38">
        <f t="shared" si="64"/>
        <v>56.472915029924017</v>
      </c>
      <c r="DJ31" s="38">
        <f t="shared" si="64"/>
        <v>57.005059916723788</v>
      </c>
      <c r="DK31" s="38">
        <f t="shared" si="64"/>
        <v>57.43878713009709</v>
      </c>
      <c r="DL31" s="3"/>
      <c r="DM31" s="38">
        <f>N31</f>
        <v>4.9458521066739074</v>
      </c>
      <c r="DN31" s="38">
        <f t="shared" ref="DN31:EO31" si="65">O31</f>
        <v>5.6098516035220651</v>
      </c>
      <c r="DO31" s="38">
        <f t="shared" si="65"/>
        <v>6.3629955637114666</v>
      </c>
      <c r="DP31" s="38">
        <f t="shared" si="65"/>
        <v>7.2172519712272196</v>
      </c>
      <c r="DQ31" s="38">
        <f t="shared" si="65"/>
        <v>8.1861955575214029</v>
      </c>
      <c r="DR31" s="38">
        <f t="shared" si="65"/>
        <v>9.2852235134847501</v>
      </c>
      <c r="DS31" s="38">
        <f t="shared" si="65"/>
        <v>10.531800161572754</v>
      </c>
      <c r="DT31" s="38">
        <f t="shared" si="65"/>
        <v>11.945734476097281</v>
      </c>
      <c r="DU31" s="38">
        <f t="shared" si="65"/>
        <v>13.549494861675118</v>
      </c>
      <c r="DV31" s="38">
        <f t="shared" si="65"/>
        <v>15.368566191883042</v>
      </c>
      <c r="DW31" s="38">
        <f t="shared" si="65"/>
        <v>17.431854781713245</v>
      </c>
      <c r="DX31" s="38">
        <f t="shared" si="65"/>
        <v>19.772147729124441</v>
      </c>
      <c r="DY31" s="38">
        <f t="shared" si="65"/>
        <v>22.426633924947051</v>
      </c>
      <c r="DZ31" s="38">
        <f t="shared" si="65"/>
        <v>25.437495010354052</v>
      </c>
      <c r="EA31" s="38">
        <f t="shared" si="65"/>
        <v>28.852575672624699</v>
      </c>
      <c r="EB31" s="38">
        <f t="shared" si="65"/>
        <v>32.726143930669529</v>
      </c>
      <c r="EC31" s="38">
        <f t="shared" si="65"/>
        <v>37.119753491784877</v>
      </c>
      <c r="ED31" s="38">
        <f t="shared" si="65"/>
        <v>41.22407038903841</v>
      </c>
      <c r="EE31" s="38">
        <f t="shared" si="65"/>
        <v>44.576416783406593</v>
      </c>
      <c r="EF31" s="38">
        <f t="shared" si="65"/>
        <v>47.308762608686429</v>
      </c>
      <c r="EG31" s="38">
        <f t="shared" si="65"/>
        <v>49.535774030139265</v>
      </c>
      <c r="EH31" s="38">
        <f t="shared" si="65"/>
        <v>51.35091024949886</v>
      </c>
      <c r="EI31" s="38">
        <f t="shared" si="65"/>
        <v>52.830345632314121</v>
      </c>
      <c r="EJ31" s="38">
        <f t="shared" si="65"/>
        <v>54.036166456438238</v>
      </c>
      <c r="EK31" s="38">
        <f t="shared" si="65"/>
        <v>55.01897643704347</v>
      </c>
      <c r="EL31" s="38">
        <f t="shared" si="65"/>
        <v>55.820020372139624</v>
      </c>
      <c r="EM31" s="38">
        <f t="shared" si="65"/>
        <v>56.472915029924017</v>
      </c>
      <c r="EN31" s="38">
        <f t="shared" si="65"/>
        <v>57.005059916723788</v>
      </c>
      <c r="EO31" s="38">
        <f t="shared" si="65"/>
        <v>57.43878713009709</v>
      </c>
      <c r="EP31" s="3"/>
      <c r="EQ31" s="38">
        <f>N31</f>
        <v>4.9458521066739074</v>
      </c>
      <c r="ER31" s="38">
        <f t="shared" ref="ER31:FS31" si="66">O31</f>
        <v>5.6098516035220651</v>
      </c>
      <c r="ES31" s="38">
        <f t="shared" si="66"/>
        <v>6.3629955637114666</v>
      </c>
      <c r="ET31" s="38">
        <f t="shared" si="66"/>
        <v>7.2172519712272196</v>
      </c>
      <c r="EU31" s="38">
        <f t="shared" si="66"/>
        <v>8.1861955575214029</v>
      </c>
      <c r="EV31" s="38">
        <f t="shared" si="66"/>
        <v>9.2852235134847501</v>
      </c>
      <c r="EW31" s="38">
        <f t="shared" si="66"/>
        <v>10.531800161572754</v>
      </c>
      <c r="EX31" s="38">
        <f t="shared" si="66"/>
        <v>11.945734476097281</v>
      </c>
      <c r="EY31" s="38">
        <f t="shared" si="66"/>
        <v>13.549494861675118</v>
      </c>
      <c r="EZ31" s="38">
        <f t="shared" si="66"/>
        <v>15.368566191883042</v>
      </c>
      <c r="FA31" s="38">
        <f t="shared" si="66"/>
        <v>17.431854781713245</v>
      </c>
      <c r="FB31" s="38">
        <f t="shared" si="66"/>
        <v>19.772147729124441</v>
      </c>
      <c r="FC31" s="38">
        <f t="shared" si="66"/>
        <v>22.426633924947051</v>
      </c>
      <c r="FD31" s="38">
        <f t="shared" si="66"/>
        <v>25.437495010354052</v>
      </c>
      <c r="FE31" s="38">
        <f t="shared" si="66"/>
        <v>28.852575672624699</v>
      </c>
      <c r="FF31" s="38">
        <f t="shared" si="66"/>
        <v>32.726143930669529</v>
      </c>
      <c r="FG31" s="38">
        <f t="shared" si="66"/>
        <v>37.119753491784877</v>
      </c>
      <c r="FH31" s="38">
        <f t="shared" si="66"/>
        <v>41.22407038903841</v>
      </c>
      <c r="FI31" s="38">
        <f t="shared" si="66"/>
        <v>44.576416783406593</v>
      </c>
      <c r="FJ31" s="38">
        <f t="shared" si="66"/>
        <v>47.308762608686429</v>
      </c>
      <c r="FK31" s="38">
        <f t="shared" si="66"/>
        <v>49.535774030139265</v>
      </c>
      <c r="FL31" s="38">
        <f t="shared" si="66"/>
        <v>51.35091024949886</v>
      </c>
      <c r="FM31" s="38">
        <f t="shared" si="66"/>
        <v>52.830345632314121</v>
      </c>
      <c r="FN31" s="38">
        <f t="shared" si="66"/>
        <v>54.036166456438238</v>
      </c>
      <c r="FO31" s="38">
        <f t="shared" si="66"/>
        <v>55.01897643704347</v>
      </c>
      <c r="FP31" s="38">
        <f t="shared" si="66"/>
        <v>55.820020372139624</v>
      </c>
      <c r="FQ31" s="38">
        <f t="shared" si="66"/>
        <v>56.472915029924017</v>
      </c>
      <c r="FR31" s="38">
        <f t="shared" si="66"/>
        <v>57.005059916723788</v>
      </c>
      <c r="FS31" s="38">
        <f t="shared" si="66"/>
        <v>57.43878713009709</v>
      </c>
      <c r="FT31" s="3"/>
      <c r="FU31" s="38">
        <f>N31</f>
        <v>4.9458521066739074</v>
      </c>
      <c r="FV31" s="38">
        <f t="shared" ref="FV31:GW31" si="67">O31</f>
        <v>5.6098516035220651</v>
      </c>
      <c r="FW31" s="38">
        <f t="shared" si="67"/>
        <v>6.3629955637114666</v>
      </c>
      <c r="FX31" s="38">
        <f t="shared" si="67"/>
        <v>7.2172519712272196</v>
      </c>
      <c r="FY31" s="38">
        <f t="shared" si="67"/>
        <v>8.1861955575214029</v>
      </c>
      <c r="FZ31" s="38">
        <f t="shared" si="67"/>
        <v>9.2852235134847501</v>
      </c>
      <c r="GA31" s="38">
        <f t="shared" si="67"/>
        <v>10.531800161572754</v>
      </c>
      <c r="GB31" s="38">
        <f t="shared" si="67"/>
        <v>11.945734476097281</v>
      </c>
      <c r="GC31" s="38">
        <f t="shared" si="67"/>
        <v>13.549494861675118</v>
      </c>
      <c r="GD31" s="38">
        <f t="shared" si="67"/>
        <v>15.368566191883042</v>
      </c>
      <c r="GE31" s="38">
        <f t="shared" si="67"/>
        <v>17.431854781713245</v>
      </c>
      <c r="GF31" s="38">
        <f t="shared" si="67"/>
        <v>19.772147729124441</v>
      </c>
      <c r="GG31" s="38">
        <f t="shared" si="67"/>
        <v>22.426633924947051</v>
      </c>
      <c r="GH31" s="38">
        <f t="shared" si="67"/>
        <v>25.437495010354052</v>
      </c>
      <c r="GI31" s="38">
        <f t="shared" si="67"/>
        <v>28.852575672624699</v>
      </c>
      <c r="GJ31" s="38">
        <f t="shared" si="67"/>
        <v>32.726143930669529</v>
      </c>
      <c r="GK31" s="38">
        <f t="shared" si="67"/>
        <v>37.119753491784877</v>
      </c>
      <c r="GL31" s="38">
        <f t="shared" si="67"/>
        <v>41.22407038903841</v>
      </c>
      <c r="GM31" s="38">
        <f t="shared" si="67"/>
        <v>44.576416783406593</v>
      </c>
      <c r="GN31" s="38">
        <f t="shared" si="67"/>
        <v>47.308762608686429</v>
      </c>
      <c r="GO31" s="38">
        <f t="shared" si="67"/>
        <v>49.535774030139265</v>
      </c>
      <c r="GP31" s="38">
        <f t="shared" si="67"/>
        <v>51.35091024949886</v>
      </c>
      <c r="GQ31" s="38">
        <f t="shared" si="67"/>
        <v>52.830345632314121</v>
      </c>
      <c r="GR31" s="38">
        <f t="shared" si="67"/>
        <v>54.036166456438238</v>
      </c>
      <c r="GS31" s="38">
        <f t="shared" si="67"/>
        <v>55.01897643704347</v>
      </c>
      <c r="GT31" s="38">
        <f t="shared" si="67"/>
        <v>55.820020372139624</v>
      </c>
      <c r="GU31" s="38">
        <f t="shared" si="67"/>
        <v>56.472915029924017</v>
      </c>
      <c r="GV31" s="38">
        <f t="shared" si="67"/>
        <v>57.005059916723788</v>
      </c>
      <c r="GW31" s="38">
        <f t="shared" si="67"/>
        <v>57.43878713009709</v>
      </c>
      <c r="GX31"/>
    </row>
    <row r="32" spans="1:206" x14ac:dyDescent="0.25">
      <c r="A32" s="24">
        <v>28</v>
      </c>
      <c r="C32" s="3"/>
      <c r="D32" s="42" t="s">
        <v>4</v>
      </c>
      <c r="E32" s="42">
        <v>90</v>
      </c>
      <c r="F32" s="42">
        <v>6.4899999999999999E-2</v>
      </c>
      <c r="G32" s="42">
        <v>4.5</v>
      </c>
      <c r="H32" s="42"/>
      <c r="I32" s="42"/>
      <c r="J32" s="42">
        <v>0.9</v>
      </c>
      <c r="K32" s="42">
        <v>72</v>
      </c>
      <c r="L32" s="42">
        <f>IF('Graph-Settings'!$I$6='Graph-Settings'!$C$46, K32, 'Graph-Settings'!$I$6)</f>
        <v>72</v>
      </c>
      <c r="M32" s="42">
        <f>EXP(50*LN($J32)*(1/$L32-1/$K32))</f>
        <v>1</v>
      </c>
      <c r="N32" s="42">
        <f>$E32*(1-EXP(-$F32*N$31))^$G32</f>
        <v>0.26801315552922778</v>
      </c>
      <c r="O32" s="42">
        <f t="shared" ref="O32:AP43" si="68">$E32*(1-EXP(-$F32*O$31))^$G32</f>
        <v>0.43116358284968892</v>
      </c>
      <c r="P32" s="42">
        <f t="shared" si="68"/>
        <v>0.68574147897872006</v>
      </c>
      <c r="Q32" s="42">
        <f t="shared" si="68"/>
        <v>1.0768309502193341</v>
      </c>
      <c r="R32" s="42">
        <f t="shared" si="68"/>
        <v>1.6672208130081445</v>
      </c>
      <c r="S32" s="42">
        <f t="shared" si="68"/>
        <v>2.5412181332971184</v>
      </c>
      <c r="T32" s="42">
        <f t="shared" si="68"/>
        <v>3.8071299473901652</v>
      </c>
      <c r="U32" s="42">
        <f t="shared" si="68"/>
        <v>5.5966736726057178</v>
      </c>
      <c r="V32" s="42">
        <f t="shared" si="68"/>
        <v>8.0590730009542213</v>
      </c>
      <c r="W32" s="42">
        <f t="shared" si="68"/>
        <v>11.347538062309139</v>
      </c>
      <c r="X32" s="42">
        <f t="shared" si="68"/>
        <v>15.596679860642116</v>
      </c>
      <c r="Y32" s="42">
        <f t="shared" si="68"/>
        <v>20.891581661059561</v>
      </c>
      <c r="Z32" s="42">
        <f t="shared" si="68"/>
        <v>27.232771818085943</v>
      </c>
      <c r="AA32" s="42">
        <f t="shared" si="68"/>
        <v>34.50545195582901</v>
      </c>
      <c r="AB32" s="42">
        <f t="shared" si="68"/>
        <v>42.464281685598081</v>
      </c>
      <c r="AC32" s="42">
        <f t="shared" si="68"/>
        <v>50.744472862520702</v>
      </c>
      <c r="AD32" s="42">
        <f t="shared" si="68"/>
        <v>58.904212601678374</v>
      </c>
      <c r="AE32" s="42">
        <f t="shared" si="68"/>
        <v>65.279314258210846</v>
      </c>
      <c r="AF32" s="42">
        <f t="shared" si="68"/>
        <v>69.636861501919313</v>
      </c>
      <c r="AG32" s="42">
        <f t="shared" si="68"/>
        <v>72.674066445862152</v>
      </c>
      <c r="AH32" s="42">
        <f t="shared" si="68"/>
        <v>74.840438465344121</v>
      </c>
      <c r="AI32" s="42">
        <f t="shared" si="68"/>
        <v>76.419164835387122</v>
      </c>
      <c r="AJ32" s="42">
        <f t="shared" si="68"/>
        <v>77.591557210422181</v>
      </c>
      <c r="AK32" s="42">
        <f t="shared" si="68"/>
        <v>78.476358003676026</v>
      </c>
      <c r="AL32" s="42">
        <f t="shared" si="68"/>
        <v>79.153244147820317</v>
      </c>
      <c r="AM32" s="42">
        <f t="shared" si="68"/>
        <v>79.676967440896192</v>
      </c>
      <c r="AN32" s="42">
        <f t="shared" si="68"/>
        <v>80.086002405750079</v>
      </c>
      <c r="AO32" s="42">
        <f t="shared" si="68"/>
        <v>80.40794462809194</v>
      </c>
      <c r="AP32" s="42">
        <f t="shared" si="68"/>
        <v>80.662954994892957</v>
      </c>
      <c r="AQ32" s="3"/>
      <c r="AR32" s="56">
        <f>$M32*N32</f>
        <v>0.26801315552922778</v>
      </c>
      <c r="AS32" s="56">
        <f t="shared" ref="AS32:AW36" si="69">$M32*O32</f>
        <v>0.43116358284968892</v>
      </c>
      <c r="AT32" s="56">
        <f t="shared" si="69"/>
        <v>0.68574147897872006</v>
      </c>
      <c r="AU32" s="56">
        <f t="shared" si="69"/>
        <v>1.0768309502193341</v>
      </c>
      <c r="AV32" s="56">
        <f t="shared" si="69"/>
        <v>1.6672208130081445</v>
      </c>
      <c r="AW32" s="56">
        <f t="shared" si="69"/>
        <v>2.5412181332971184</v>
      </c>
      <c r="AX32" s="56">
        <f>$M32*T32</f>
        <v>3.8071299473901652</v>
      </c>
      <c r="AY32" s="56">
        <f t="shared" ref="AY32:BN36" si="70">$M32*U32</f>
        <v>5.5966736726057178</v>
      </c>
      <c r="AZ32" s="56">
        <f t="shared" si="70"/>
        <v>8.0590730009542213</v>
      </c>
      <c r="BA32" s="56">
        <f t="shared" si="70"/>
        <v>11.347538062309139</v>
      </c>
      <c r="BB32" s="56">
        <f t="shared" si="70"/>
        <v>15.596679860642116</v>
      </c>
      <c r="BC32" s="56">
        <f t="shared" si="70"/>
        <v>20.891581661059561</v>
      </c>
      <c r="BD32" s="56">
        <f t="shared" si="70"/>
        <v>27.232771818085943</v>
      </c>
      <c r="BE32" s="56">
        <f t="shared" si="70"/>
        <v>34.50545195582901</v>
      </c>
      <c r="BF32" s="56">
        <f t="shared" si="70"/>
        <v>42.464281685598081</v>
      </c>
      <c r="BG32" s="56">
        <f t="shared" si="70"/>
        <v>50.744472862520702</v>
      </c>
      <c r="BH32" s="56">
        <f t="shared" si="70"/>
        <v>58.904212601678374</v>
      </c>
      <c r="BI32" s="56">
        <f t="shared" si="70"/>
        <v>65.279314258210846</v>
      </c>
      <c r="BJ32" s="56">
        <f t="shared" si="70"/>
        <v>69.636861501919313</v>
      </c>
      <c r="BK32" s="56">
        <f t="shared" si="70"/>
        <v>72.674066445862152</v>
      </c>
      <c r="BL32" s="56">
        <f t="shared" si="70"/>
        <v>74.840438465344121</v>
      </c>
      <c r="BM32" s="56">
        <f t="shared" si="70"/>
        <v>76.419164835387122</v>
      </c>
      <c r="BN32" s="56">
        <f t="shared" si="70"/>
        <v>77.591557210422181</v>
      </c>
      <c r="BO32" s="56">
        <f t="shared" ref="BO32:BT36" si="71">$M32*AK32</f>
        <v>78.476358003676026</v>
      </c>
      <c r="BP32" s="56">
        <f t="shared" si="71"/>
        <v>79.153244147820317</v>
      </c>
      <c r="BQ32" s="56">
        <f t="shared" si="71"/>
        <v>79.676967440896192</v>
      </c>
      <c r="BR32" s="56">
        <f t="shared" si="71"/>
        <v>80.086002405750079</v>
      </c>
      <c r="BS32" s="56">
        <f t="shared" si="71"/>
        <v>80.40794462809194</v>
      </c>
      <c r="BT32" s="56">
        <f t="shared" si="71"/>
        <v>80.662954994892957</v>
      </c>
      <c r="BU32" s="3"/>
      <c r="BV32" s="3"/>
      <c r="BW32" s="56" t="s">
        <v>4</v>
      </c>
      <c r="BX32" s="42"/>
      <c r="BY32" s="42"/>
      <c r="BZ32" s="42"/>
      <c r="CA32" s="42">
        <f>IF(BY28&gt;84, 0.75+0.75*(1-EXP(-0.23*(BY28-84)))^0.5, 0.75-0.75*(1-EXP(0.23*(BY28-84)))^0.5)</f>
        <v>1.4208675108266395</v>
      </c>
      <c r="CB32" s="42"/>
      <c r="CC32" s="42">
        <v>2</v>
      </c>
      <c r="CD32" s="42">
        <v>0.75</v>
      </c>
      <c r="CE32" s="42">
        <f t="shared" ref="CE32:CE38" si="72">0.001*CC32^1.5*(460+25.9*$CC$1)^1.5</f>
        <v>458.33598467558227</v>
      </c>
      <c r="CF32" s="42">
        <f>CE32/(300*CA32)</f>
        <v>1.075249172737035</v>
      </c>
      <c r="CG32" s="42"/>
      <c r="CH32" s="3"/>
      <c r="CI32" s="56">
        <f t="shared" ref="CI32:CX36" si="73">IF(1-EXP(-0.23*(AR32-$CF32))&lt;0, 0, 1-EXP(-0.23*(AR32-$CF32)))</f>
        <v>0</v>
      </c>
      <c r="CJ32" s="42">
        <f t="shared" si="73"/>
        <v>0</v>
      </c>
      <c r="CK32" s="42">
        <f t="shared" si="73"/>
        <v>0</v>
      </c>
      <c r="CL32" s="42">
        <f t="shared" si="73"/>
        <v>3.6374265052441235E-4</v>
      </c>
      <c r="CM32" s="42">
        <f t="shared" si="73"/>
        <v>0.12729131872948585</v>
      </c>
      <c r="CN32" s="42">
        <f t="shared" si="73"/>
        <v>0.28621455637693272</v>
      </c>
      <c r="CO32" s="42">
        <f t="shared" si="73"/>
        <v>0.46651940300475181</v>
      </c>
      <c r="CP32" s="42">
        <f t="shared" si="73"/>
        <v>0.64651973935699458</v>
      </c>
      <c r="CQ32" s="42">
        <f t="shared" si="73"/>
        <v>0.79936731499085467</v>
      </c>
      <c r="CR32" s="42">
        <f t="shared" si="73"/>
        <v>0.90582744090879608</v>
      </c>
      <c r="CS32" s="42">
        <f t="shared" si="73"/>
        <v>0.9645605282283034</v>
      </c>
      <c r="CT32" s="42">
        <f t="shared" si="73"/>
        <v>0.98951444278803136</v>
      </c>
      <c r="CU32" s="42">
        <f t="shared" si="73"/>
        <v>0.99756115377088761</v>
      </c>
      <c r="CV32" s="42">
        <f t="shared" si="73"/>
        <v>0.9995421397906098</v>
      </c>
      <c r="CW32" s="42">
        <f t="shared" si="73"/>
        <v>0.99992659198836487</v>
      </c>
      <c r="CX32" s="42">
        <f t="shared" si="73"/>
        <v>0.999989069149535</v>
      </c>
      <c r="CY32" s="42">
        <f t="shared" ref="CY32:DK36" si="74">IF(1-EXP(-0.23*(BH32-$CF32))&lt;0, 0, 1-EXP(-0.23*(BH32-$CF32)))</f>
        <v>0.99999832661424992</v>
      </c>
      <c r="CZ32" s="42">
        <f t="shared" si="74"/>
        <v>0.99999961380946278</v>
      </c>
      <c r="DA32" s="42">
        <f t="shared" si="74"/>
        <v>0.99999985824573911</v>
      </c>
      <c r="DB32" s="42">
        <f t="shared" si="74"/>
        <v>0.99999992950527639</v>
      </c>
      <c r="DC32" s="42">
        <f t="shared" si="74"/>
        <v>0.99999995716856482</v>
      </c>
      <c r="DD32" s="42">
        <f t="shared" si="74"/>
        <v>0.99999997021022435</v>
      </c>
      <c r="DE32" s="42">
        <f t="shared" si="74"/>
        <v>0.99999997725114109</v>
      </c>
      <c r="DF32" s="42">
        <f t="shared" si="74"/>
        <v>0.99999998143996138</v>
      </c>
      <c r="DG32" s="42">
        <f t="shared" si="74"/>
        <v>0.99999998411576685</v>
      </c>
      <c r="DH32" s="42">
        <f t="shared" si="74"/>
        <v>0.99999998591837669</v>
      </c>
      <c r="DI32" s="42">
        <f t="shared" si="74"/>
        <v>0.99999998718274141</v>
      </c>
      <c r="DJ32" s="42">
        <f t="shared" si="74"/>
        <v>0.99999998809753066</v>
      </c>
      <c r="DK32" s="42">
        <f t="shared" si="74"/>
        <v>0.99999998877556051</v>
      </c>
      <c r="DL32" s="42"/>
      <c r="DM32" s="42">
        <f t="shared" ref="DM32:EB45" si="75">CI32*$CD32</f>
        <v>0</v>
      </c>
      <c r="DN32" s="42">
        <f t="shared" si="75"/>
        <v>0</v>
      </c>
      <c r="DO32" s="42">
        <f t="shared" si="75"/>
        <v>0</v>
      </c>
      <c r="DP32" s="42">
        <f t="shared" si="75"/>
        <v>2.7280698789330926E-4</v>
      </c>
      <c r="DQ32" s="42">
        <f t="shared" si="75"/>
        <v>9.5468489047114385E-2</v>
      </c>
      <c r="DR32" s="42">
        <f t="shared" si="75"/>
        <v>0.21466091728269954</v>
      </c>
      <c r="DS32" s="42">
        <f t="shared" si="75"/>
        <v>0.34988955225356388</v>
      </c>
      <c r="DT32" s="42">
        <f t="shared" si="75"/>
        <v>0.48488980451774594</v>
      </c>
      <c r="DU32" s="42">
        <f t="shared" si="75"/>
        <v>0.59952548624314095</v>
      </c>
      <c r="DV32" s="42">
        <f t="shared" si="75"/>
        <v>0.67937058068159706</v>
      </c>
      <c r="DW32" s="42">
        <f t="shared" si="75"/>
        <v>0.72342039617122755</v>
      </c>
      <c r="DX32" s="42">
        <f t="shared" si="75"/>
        <v>0.74213583209102352</v>
      </c>
      <c r="DY32" s="42">
        <f t="shared" si="75"/>
        <v>0.74817086532816568</v>
      </c>
      <c r="DZ32" s="42">
        <f t="shared" si="75"/>
        <v>0.74965660484295737</v>
      </c>
      <c r="EA32" s="42">
        <f t="shared" si="75"/>
        <v>0.74994494399127365</v>
      </c>
      <c r="EB32" s="42">
        <f t="shared" si="75"/>
        <v>0.7499918018621512</v>
      </c>
      <c r="EC32" s="42">
        <f t="shared" ref="EC32:EO45" si="76">CY32*$CD32</f>
        <v>0.74999874496068741</v>
      </c>
      <c r="ED32" s="42">
        <f t="shared" si="76"/>
        <v>0.74999971035709712</v>
      </c>
      <c r="EE32" s="42">
        <f t="shared" si="76"/>
        <v>0.74999989368430431</v>
      </c>
      <c r="EF32" s="42">
        <f t="shared" si="76"/>
        <v>0.74999994712895734</v>
      </c>
      <c r="EG32" s="42">
        <f t="shared" si="76"/>
        <v>0.74999996787642365</v>
      </c>
      <c r="EH32" s="42">
        <f t="shared" si="76"/>
        <v>0.74999997765766824</v>
      </c>
      <c r="EI32" s="42">
        <f t="shared" si="76"/>
        <v>0.74999998293835579</v>
      </c>
      <c r="EJ32" s="42">
        <f t="shared" si="76"/>
        <v>0.74999998607997109</v>
      </c>
      <c r="EK32" s="42">
        <f t="shared" si="76"/>
        <v>0.74999998808682511</v>
      </c>
      <c r="EL32" s="42">
        <f t="shared" si="76"/>
        <v>0.74999998943878254</v>
      </c>
      <c r="EM32" s="42">
        <f t="shared" si="76"/>
        <v>0.749999990387056</v>
      </c>
      <c r="EN32" s="42">
        <f t="shared" si="76"/>
        <v>0.74999999107314796</v>
      </c>
      <c r="EO32" s="42">
        <f t="shared" si="76"/>
        <v>0.74999999158167041</v>
      </c>
      <c r="EP32" s="42"/>
      <c r="EQ32" s="42">
        <f t="shared" ref="EQ32:FF47" si="77">DM32+$CA32</f>
        <v>1.4208675108266395</v>
      </c>
      <c r="ER32" s="42">
        <f t="shared" si="77"/>
        <v>1.4208675108266395</v>
      </c>
      <c r="ES32" s="42">
        <f t="shared" si="77"/>
        <v>1.4208675108266395</v>
      </c>
      <c r="ET32" s="42">
        <f t="shared" si="77"/>
        <v>1.4211403178145328</v>
      </c>
      <c r="EU32" s="42">
        <f t="shared" si="77"/>
        <v>1.516335999873754</v>
      </c>
      <c r="EV32" s="42">
        <f t="shared" si="77"/>
        <v>1.635528428109339</v>
      </c>
      <c r="EW32" s="42">
        <f t="shared" si="77"/>
        <v>1.7707570630802034</v>
      </c>
      <c r="EX32" s="42">
        <f t="shared" si="77"/>
        <v>1.9057573153443854</v>
      </c>
      <c r="EY32" s="42">
        <f t="shared" si="77"/>
        <v>2.0203929970697807</v>
      </c>
      <c r="EZ32" s="42">
        <f t="shared" si="77"/>
        <v>2.1002380915082366</v>
      </c>
      <c r="FA32" s="42">
        <f t="shared" si="77"/>
        <v>2.1442879069978673</v>
      </c>
      <c r="FB32" s="42">
        <f t="shared" si="77"/>
        <v>2.1630033429176629</v>
      </c>
      <c r="FC32" s="42">
        <f t="shared" si="77"/>
        <v>2.1690383761548051</v>
      </c>
      <c r="FD32" s="42">
        <f t="shared" si="77"/>
        <v>2.1705241156695969</v>
      </c>
      <c r="FE32" s="42">
        <f t="shared" si="77"/>
        <v>2.1708124548179133</v>
      </c>
      <c r="FF32" s="42">
        <f t="shared" si="77"/>
        <v>2.1708593126887905</v>
      </c>
      <c r="FG32" s="42">
        <f t="shared" ref="FG32:FS49" si="78">EC32+$CA32</f>
        <v>2.1708662557873271</v>
      </c>
      <c r="FH32" s="42">
        <f t="shared" si="78"/>
        <v>2.1708672211837365</v>
      </c>
      <c r="FI32" s="42">
        <f t="shared" si="78"/>
        <v>2.1708674045109437</v>
      </c>
      <c r="FJ32" s="42">
        <f t="shared" si="78"/>
        <v>2.1708674579555969</v>
      </c>
      <c r="FK32" s="42">
        <f t="shared" si="78"/>
        <v>2.1708674787030633</v>
      </c>
      <c r="FL32" s="42">
        <f t="shared" si="78"/>
        <v>2.1708674884843076</v>
      </c>
      <c r="FM32" s="42">
        <f t="shared" si="78"/>
        <v>2.1708674937649954</v>
      </c>
      <c r="FN32" s="42">
        <f t="shared" si="78"/>
        <v>2.1708674969066104</v>
      </c>
      <c r="FO32" s="42">
        <f t="shared" si="78"/>
        <v>2.1708674989134646</v>
      </c>
      <c r="FP32" s="42">
        <f t="shared" si="78"/>
        <v>2.1708675002654223</v>
      </c>
      <c r="FQ32" s="42">
        <f t="shared" si="78"/>
        <v>2.1708675012136958</v>
      </c>
      <c r="FR32" s="42">
        <f t="shared" si="78"/>
        <v>2.1708675018997874</v>
      </c>
      <c r="FS32" s="42">
        <f t="shared" si="78"/>
        <v>2.1708675024083099</v>
      </c>
      <c r="FT32" s="42"/>
      <c r="FU32" s="42">
        <f t="shared" ref="FU32:GJ47" si="79">300*EQ32*AR32</f>
        <v>114.24335554968205</v>
      </c>
      <c r="FV32" s="42">
        <f t="shared" si="79"/>
        <v>183.78789801681992</v>
      </c>
      <c r="FW32" s="42">
        <f t="shared" si="79"/>
        <v>292.30433649212171</v>
      </c>
      <c r="FX32" s="42">
        <f t="shared" si="79"/>
        <v>459.09836364816891</v>
      </c>
      <c r="FY32" s="42">
        <f t="shared" si="79"/>
        <v>758.42008155091139</v>
      </c>
      <c r="FZ32" s="42">
        <f t="shared" si="79"/>
        <v>1246.8703497103154</v>
      </c>
      <c r="GA32" s="42">
        <f t="shared" si="79"/>
        <v>2022.4506733215896</v>
      </c>
      <c r="GB32" s="42">
        <f t="shared" si="79"/>
        <v>3199.7705379491026</v>
      </c>
      <c r="GC32" s="42">
        <f t="shared" si="79"/>
        <v>4884.7483962006154</v>
      </c>
      <c r="GD32" s="42">
        <f t="shared" si="79"/>
        <v>7149.7595049903657</v>
      </c>
      <c r="GE32" s="42">
        <f t="shared" si="79"/>
        <v>10033.131604347622</v>
      </c>
      <c r="GF32" s="42">
        <f t="shared" si="79"/>
        <v>13556.568291512753</v>
      </c>
      <c r="GG32" s="42">
        <f t="shared" si="79"/>
        <v>17720.678148748644</v>
      </c>
      <c r="GH32" s="42">
        <f t="shared" si="79"/>
        <v>22468.474677661656</v>
      </c>
      <c r="GI32" s="42">
        <f t="shared" si="79"/>
        <v>27654.597470397759</v>
      </c>
      <c r="GJ32" s="42">
        <f t="shared" si="79"/>
        <v>33047.733444326004</v>
      </c>
      <c r="GK32" s="42">
        <f t="shared" ref="GK32:GW49" si="80">300*FG32*BH32</f>
        <v>38361.950238211866</v>
      </c>
      <c r="GL32" s="42">
        <f t="shared" si="80"/>
        <v>42513.817063350616</v>
      </c>
      <c r="GM32" s="42">
        <f t="shared" si="80"/>
        <v>45351.71783608789</v>
      </c>
      <c r="GN32" s="42">
        <f t="shared" si="80"/>
        <v>47329.72976538747</v>
      </c>
      <c r="GO32" s="42">
        <f t="shared" si="80"/>
        <v>48740.602186888005</v>
      </c>
      <c r="GP32" s="42">
        <f t="shared" si="80"/>
        <v>49768.764131479547</v>
      </c>
      <c r="GQ32" s="42">
        <f t="shared" si="80"/>
        <v>50532.296801613738</v>
      </c>
      <c r="GR32" s="42">
        <f t="shared" si="80"/>
        <v>51108.532459736169</v>
      </c>
      <c r="GS32" s="42">
        <f t="shared" si="80"/>
        <v>51549.361546219661</v>
      </c>
      <c r="GT32" s="42">
        <f t="shared" si="80"/>
        <v>51890.441741144321</v>
      </c>
      <c r="GU32" s="42">
        <f t="shared" si="80"/>
        <v>52156.829977429414</v>
      </c>
      <c r="GV32" s="42">
        <f t="shared" si="80"/>
        <v>52366.498166304715</v>
      </c>
      <c r="GW32" s="42">
        <f t="shared" si="80"/>
        <v>52532.576293991151</v>
      </c>
      <c r="GX32"/>
    </row>
    <row r="33" spans="1:206" x14ac:dyDescent="0.25">
      <c r="A33" s="24">
        <v>29</v>
      </c>
      <c r="C33" s="3"/>
      <c r="D33" s="42" t="s">
        <v>5</v>
      </c>
      <c r="E33" s="42">
        <v>110</v>
      </c>
      <c r="F33" s="42">
        <v>2.8199999999999999E-2</v>
      </c>
      <c r="G33" s="42">
        <v>1.5</v>
      </c>
      <c r="H33" s="42"/>
      <c r="I33" s="42"/>
      <c r="J33" s="42">
        <v>0.7</v>
      </c>
      <c r="K33" s="42">
        <v>64</v>
      </c>
      <c r="L33" s="42">
        <f>IF('Graph-Settings'!$I$6='Graph-Settings'!$C$46, K33, 'Graph-Settings'!$I$6)</f>
        <v>64</v>
      </c>
      <c r="M33" s="42">
        <f t="shared" ref="M33:M43" si="81">EXP(50*LN($J33)*(1/$L33-1/$K33))</f>
        <v>1</v>
      </c>
      <c r="N33" s="42">
        <f t="shared" ref="N33:AC43" si="82">$E33*(1-EXP(-$F33*N$31))^$G33</f>
        <v>5.1668599337897323</v>
      </c>
      <c r="O33" s="42">
        <f t="shared" si="82"/>
        <v>6.1566468487915174</v>
      </c>
      <c r="P33" s="42">
        <f t="shared" si="82"/>
        <v>7.3229537146236563</v>
      </c>
      <c r="Q33" s="42">
        <f t="shared" si="82"/>
        <v>8.6927120781086806</v>
      </c>
      <c r="R33" s="42">
        <f t="shared" si="82"/>
        <v>10.295383121448808</v>
      </c>
      <c r="S33" s="42">
        <f t="shared" si="82"/>
        <v>12.162616323421934</v>
      </c>
      <c r="T33" s="42">
        <f t="shared" si="82"/>
        <v>14.327641408252715</v>
      </c>
      <c r="U33" s="42">
        <f t="shared" si="82"/>
        <v>16.824319191344674</v>
      </c>
      <c r="V33" s="42">
        <f t="shared" si="82"/>
        <v>19.685774048576864</v>
      </c>
      <c r="W33" s="42">
        <f t="shared" si="82"/>
        <v>22.942536883593526</v>
      </c>
      <c r="X33" s="42">
        <f t="shared" si="82"/>
        <v>26.620147807416149</v>
      </c>
      <c r="Y33" s="42">
        <f t="shared" si="82"/>
        <v>30.736208356335009</v>
      </c>
      <c r="Z33" s="42">
        <f t="shared" si="82"/>
        <v>35.296940138980389</v>
      </c>
      <c r="AA33" s="42">
        <f t="shared" si="82"/>
        <v>40.293404981258803</v>
      </c>
      <c r="AB33" s="42">
        <f t="shared" si="82"/>
        <v>45.697671401480541</v>
      </c>
      <c r="AC33" s="42">
        <f t="shared" si="82"/>
        <v>51.459366146253878</v>
      </c>
      <c r="AD33" s="42">
        <f t="shared" si="68"/>
        <v>57.503207794796147</v>
      </c>
      <c r="AE33" s="42">
        <f t="shared" si="68"/>
        <v>62.677909654475023</v>
      </c>
      <c r="AF33" s="42">
        <f t="shared" si="68"/>
        <v>66.575689256862603</v>
      </c>
      <c r="AG33" s="42">
        <f t="shared" si="68"/>
        <v>69.541847455879875</v>
      </c>
      <c r="AH33" s="42">
        <f t="shared" si="68"/>
        <v>71.824608559048343</v>
      </c>
      <c r="AI33" s="42">
        <f t="shared" si="68"/>
        <v>73.598677308553164</v>
      </c>
      <c r="AJ33" s="42">
        <f t="shared" si="68"/>
        <v>74.988901957673647</v>
      </c>
      <c r="AK33" s="42">
        <f t="shared" si="68"/>
        <v>76.085941340121465</v>
      </c>
      <c r="AL33" s="42">
        <f t="shared" si="68"/>
        <v>76.956651919492998</v>
      </c>
      <c r="AM33" s="42">
        <f t="shared" si="68"/>
        <v>77.651045561532115</v>
      </c>
      <c r="AN33" s="42">
        <f t="shared" si="68"/>
        <v>78.207016945434475</v>
      </c>
      <c r="AO33" s="42">
        <f t="shared" si="68"/>
        <v>78.653606824666298</v>
      </c>
      <c r="AP33" s="42">
        <f t="shared" si="68"/>
        <v>79.013291560595647</v>
      </c>
      <c r="AQ33" s="3"/>
      <c r="AR33" s="56">
        <f>$M33*N33</f>
        <v>5.1668599337897323</v>
      </c>
      <c r="AS33" s="56">
        <f t="shared" si="69"/>
        <v>6.1566468487915174</v>
      </c>
      <c r="AT33" s="56">
        <f t="shared" si="69"/>
        <v>7.3229537146236563</v>
      </c>
      <c r="AU33" s="56">
        <f t="shared" si="69"/>
        <v>8.6927120781086806</v>
      </c>
      <c r="AV33" s="56">
        <f t="shared" si="69"/>
        <v>10.295383121448808</v>
      </c>
      <c r="AW33" s="56">
        <f t="shared" si="69"/>
        <v>12.162616323421934</v>
      </c>
      <c r="AX33" s="56">
        <f>$M33*T33</f>
        <v>14.327641408252715</v>
      </c>
      <c r="AY33" s="56">
        <f t="shared" si="70"/>
        <v>16.824319191344674</v>
      </c>
      <c r="AZ33" s="56">
        <f t="shared" si="70"/>
        <v>19.685774048576864</v>
      </c>
      <c r="BA33" s="56">
        <f t="shared" si="70"/>
        <v>22.942536883593526</v>
      </c>
      <c r="BB33" s="56">
        <f t="shared" si="70"/>
        <v>26.620147807416149</v>
      </c>
      <c r="BC33" s="56">
        <f t="shared" si="70"/>
        <v>30.736208356335009</v>
      </c>
      <c r="BD33" s="56">
        <f t="shared" si="70"/>
        <v>35.296940138980389</v>
      </c>
      <c r="BE33" s="56">
        <f t="shared" si="70"/>
        <v>40.293404981258803</v>
      </c>
      <c r="BF33" s="56">
        <f t="shared" si="70"/>
        <v>45.697671401480541</v>
      </c>
      <c r="BG33" s="56">
        <f t="shared" si="70"/>
        <v>51.459366146253878</v>
      </c>
      <c r="BH33" s="56">
        <f t="shared" si="70"/>
        <v>57.503207794796147</v>
      </c>
      <c r="BI33" s="56">
        <f t="shared" si="70"/>
        <v>62.677909654475023</v>
      </c>
      <c r="BJ33" s="56">
        <f t="shared" si="70"/>
        <v>66.575689256862603</v>
      </c>
      <c r="BK33" s="56">
        <f t="shared" si="70"/>
        <v>69.541847455879875</v>
      </c>
      <c r="BL33" s="56">
        <f t="shared" si="70"/>
        <v>71.824608559048343</v>
      </c>
      <c r="BM33" s="56">
        <f t="shared" si="70"/>
        <v>73.598677308553164</v>
      </c>
      <c r="BN33" s="56">
        <f t="shared" si="70"/>
        <v>74.988901957673647</v>
      </c>
      <c r="BO33" s="56">
        <f t="shared" si="71"/>
        <v>76.085941340121465</v>
      </c>
      <c r="BP33" s="56">
        <f t="shared" si="71"/>
        <v>76.956651919492998</v>
      </c>
      <c r="BQ33" s="56">
        <f t="shared" si="71"/>
        <v>77.651045561532115</v>
      </c>
      <c r="BR33" s="56">
        <f t="shared" si="71"/>
        <v>78.207016945434475</v>
      </c>
      <c r="BS33" s="56">
        <f t="shared" si="71"/>
        <v>78.653606824666298</v>
      </c>
      <c r="BT33" s="56">
        <f t="shared" si="71"/>
        <v>79.013291560595647</v>
      </c>
      <c r="BU33" s="3"/>
      <c r="BV33" s="3"/>
      <c r="BW33" s="56" t="s">
        <v>5</v>
      </c>
      <c r="BX33" s="42"/>
      <c r="BY33" s="42"/>
      <c r="BZ33" s="42"/>
      <c r="CA33" s="42">
        <f>5*(1-EXP(-0.0115*L33))</f>
        <v>2.6048690340562439</v>
      </c>
      <c r="CB33" s="42"/>
      <c r="CC33" s="42">
        <v>3</v>
      </c>
      <c r="CD33" s="42">
        <v>0.8</v>
      </c>
      <c r="CE33" s="42">
        <f t="shared" si="72"/>
        <v>842.01696990845005</v>
      </c>
      <c r="CF33" s="42">
        <f t="shared" ref="CF33:CF36" si="83">CE33/(300*CA33)</f>
        <v>1.0774911123487847</v>
      </c>
      <c r="CG33" s="42"/>
      <c r="CH33" s="3"/>
      <c r="CI33" s="56">
        <f t="shared" si="73"/>
        <v>0.60958883615258319</v>
      </c>
      <c r="CJ33" s="42">
        <f t="shared" si="73"/>
        <v>0.68907570453643963</v>
      </c>
      <c r="CK33" s="42">
        <f t="shared" si="73"/>
        <v>0.76223117443952015</v>
      </c>
      <c r="CL33" s="42">
        <f t="shared" si="73"/>
        <v>0.82648666471642596</v>
      </c>
      <c r="CM33" s="42">
        <f t="shared" si="73"/>
        <v>0.8799821937861918</v>
      </c>
      <c r="CN33" s="42">
        <f t="shared" si="73"/>
        <v>0.92188543896042818</v>
      </c>
      <c r="CO33" s="42">
        <f t="shared" si="73"/>
        <v>0.95252417135339451</v>
      </c>
      <c r="CP33" s="42">
        <f t="shared" si="73"/>
        <v>0.97326469916506231</v>
      </c>
      <c r="CQ33" s="42">
        <f t="shared" si="73"/>
        <v>0.98615602384105605</v>
      </c>
      <c r="CR33" s="42">
        <f t="shared" si="73"/>
        <v>0.99345438898110905</v>
      </c>
      <c r="CS33" s="42">
        <f t="shared" si="73"/>
        <v>0.9971906750051972</v>
      </c>
      <c r="CT33" s="42">
        <f t="shared" si="73"/>
        <v>0.99890992084500563</v>
      </c>
      <c r="CU33" s="42">
        <f t="shared" si="73"/>
        <v>0.99961814640276336</v>
      </c>
      <c r="CV33" s="42">
        <f t="shared" si="73"/>
        <v>0.9998789927612588</v>
      </c>
      <c r="CW33" s="42">
        <f t="shared" si="73"/>
        <v>0.99996508665649708</v>
      </c>
      <c r="CX33" s="42">
        <f t="shared" si="73"/>
        <v>0.9999907216910946</v>
      </c>
      <c r="CY33" s="42">
        <f t="shared" si="74"/>
        <v>0.99999768919552612</v>
      </c>
      <c r="CZ33" s="42">
        <f t="shared" si="74"/>
        <v>0.99999929713167335</v>
      </c>
      <c r="DA33" s="42">
        <f t="shared" si="74"/>
        <v>0.99999971323006798</v>
      </c>
      <c r="DB33" s="42">
        <f t="shared" si="74"/>
        <v>0.99999985503912503</v>
      </c>
      <c r="DC33" s="42">
        <f t="shared" si="74"/>
        <v>0.99999991425062273</v>
      </c>
      <c r="DD33" s="42">
        <f t="shared" si="74"/>
        <v>0.99999994298051731</v>
      </c>
      <c r="DE33" s="42">
        <f t="shared" si="74"/>
        <v>0.99999995858507418</v>
      </c>
      <c r="DF33" s="42">
        <f t="shared" si="74"/>
        <v>0.99999996782073552</v>
      </c>
      <c r="DG33" s="42">
        <f t="shared" si="74"/>
        <v>0.99999997366078608</v>
      </c>
      <c r="DH33" s="42">
        <f t="shared" si="74"/>
        <v>0.99999997754870462</v>
      </c>
      <c r="DI33" s="42">
        <f t="shared" si="74"/>
        <v>0.99999998024365122</v>
      </c>
      <c r="DJ33" s="42">
        <f t="shared" si="74"/>
        <v>0.99999998217219666</v>
      </c>
      <c r="DK33" s="42">
        <f t="shared" si="74"/>
        <v>0.99999998358768882</v>
      </c>
      <c r="DL33" s="42"/>
      <c r="DM33" s="42">
        <f t="shared" si="75"/>
        <v>0.48767106892206658</v>
      </c>
      <c r="DN33" s="42">
        <f t="shared" si="75"/>
        <v>0.55126056362915177</v>
      </c>
      <c r="DO33" s="42">
        <f t="shared" si="75"/>
        <v>0.60978493955161617</v>
      </c>
      <c r="DP33" s="42">
        <f t="shared" si="75"/>
        <v>0.66118933177314076</v>
      </c>
      <c r="DQ33" s="42">
        <f t="shared" si="75"/>
        <v>0.70398575502895344</v>
      </c>
      <c r="DR33" s="42">
        <f t="shared" si="75"/>
        <v>0.73750835116834257</v>
      </c>
      <c r="DS33" s="42">
        <f t="shared" si="75"/>
        <v>0.76201933708271563</v>
      </c>
      <c r="DT33" s="42">
        <f t="shared" si="75"/>
        <v>0.77861175933204985</v>
      </c>
      <c r="DU33" s="42">
        <f t="shared" si="75"/>
        <v>0.78892481907284484</v>
      </c>
      <c r="DV33" s="42">
        <f t="shared" si="75"/>
        <v>0.79476351118488731</v>
      </c>
      <c r="DW33" s="42">
        <f t="shared" si="75"/>
        <v>0.79775254000415785</v>
      </c>
      <c r="DX33" s="42">
        <f t="shared" si="75"/>
        <v>0.79912793667600457</v>
      </c>
      <c r="DY33" s="42">
        <f t="shared" si="75"/>
        <v>0.79969451712221074</v>
      </c>
      <c r="DZ33" s="42">
        <f t="shared" si="75"/>
        <v>0.79990319420900713</v>
      </c>
      <c r="EA33" s="42">
        <f t="shared" si="75"/>
        <v>0.79997206932519771</v>
      </c>
      <c r="EB33" s="42">
        <f t="shared" si="75"/>
        <v>0.79999257735287577</v>
      </c>
      <c r="EC33" s="42">
        <f t="shared" si="76"/>
        <v>0.79999815135642094</v>
      </c>
      <c r="ED33" s="42">
        <f t="shared" si="76"/>
        <v>0.79999943770533877</v>
      </c>
      <c r="EE33" s="42">
        <f t="shared" si="76"/>
        <v>0.79999977058405447</v>
      </c>
      <c r="EF33" s="42">
        <f t="shared" si="76"/>
        <v>0.79999988403130007</v>
      </c>
      <c r="EG33" s="42">
        <f t="shared" si="76"/>
        <v>0.79999993140049819</v>
      </c>
      <c r="EH33" s="42">
        <f t="shared" si="76"/>
        <v>0.79999995438441385</v>
      </c>
      <c r="EI33" s="42">
        <f t="shared" si="76"/>
        <v>0.79999996686805941</v>
      </c>
      <c r="EJ33" s="42">
        <f t="shared" si="76"/>
        <v>0.79999997425658842</v>
      </c>
      <c r="EK33" s="42">
        <f t="shared" si="76"/>
        <v>0.79999997892862895</v>
      </c>
      <c r="EL33" s="42">
        <f t="shared" si="76"/>
        <v>0.79999998203896372</v>
      </c>
      <c r="EM33" s="42">
        <f t="shared" si="76"/>
        <v>0.79999998419492102</v>
      </c>
      <c r="EN33" s="42">
        <f t="shared" si="76"/>
        <v>0.79999998573775732</v>
      </c>
      <c r="EO33" s="42">
        <f t="shared" si="76"/>
        <v>0.79999998687015106</v>
      </c>
      <c r="EP33" s="42"/>
      <c r="EQ33" s="42">
        <f t="shared" si="77"/>
        <v>3.0925401029783104</v>
      </c>
      <c r="ER33" s="42">
        <f t="shared" si="77"/>
        <v>3.1561295976853958</v>
      </c>
      <c r="ES33" s="42">
        <f t="shared" si="77"/>
        <v>3.2146539736078603</v>
      </c>
      <c r="ET33" s="42">
        <f t="shared" si="77"/>
        <v>3.2660583658293847</v>
      </c>
      <c r="EU33" s="42">
        <f t="shared" si="77"/>
        <v>3.3088547890851974</v>
      </c>
      <c r="EV33" s="42">
        <f t="shared" si="77"/>
        <v>3.3423773852245864</v>
      </c>
      <c r="EW33" s="42">
        <f t="shared" si="77"/>
        <v>3.3668883711389594</v>
      </c>
      <c r="EX33" s="42">
        <f t="shared" si="77"/>
        <v>3.3834807933882938</v>
      </c>
      <c r="EY33" s="42">
        <f t="shared" si="77"/>
        <v>3.3937938531290888</v>
      </c>
      <c r="EZ33" s="42">
        <f t="shared" si="77"/>
        <v>3.3996325452411313</v>
      </c>
      <c r="FA33" s="42">
        <f t="shared" si="77"/>
        <v>3.4026215740604018</v>
      </c>
      <c r="FB33" s="42">
        <f t="shared" si="77"/>
        <v>3.4039969707322486</v>
      </c>
      <c r="FC33" s="42">
        <f t="shared" si="77"/>
        <v>3.4045635511784544</v>
      </c>
      <c r="FD33" s="42">
        <f t="shared" si="77"/>
        <v>3.4047722282652511</v>
      </c>
      <c r="FE33" s="42">
        <f t="shared" si="77"/>
        <v>3.4048411033814414</v>
      </c>
      <c r="FF33" s="42">
        <f t="shared" si="77"/>
        <v>3.4048616114091197</v>
      </c>
      <c r="FG33" s="42">
        <f t="shared" si="78"/>
        <v>3.4048671854126651</v>
      </c>
      <c r="FH33" s="42">
        <f t="shared" si="78"/>
        <v>3.4048684717615827</v>
      </c>
      <c r="FI33" s="42">
        <f t="shared" si="78"/>
        <v>3.4048688046402984</v>
      </c>
      <c r="FJ33" s="42">
        <f t="shared" si="78"/>
        <v>3.4048689180875442</v>
      </c>
      <c r="FK33" s="42">
        <f t="shared" si="78"/>
        <v>3.4048689654567421</v>
      </c>
      <c r="FL33" s="42">
        <f t="shared" si="78"/>
        <v>3.4048689884406578</v>
      </c>
      <c r="FM33" s="42">
        <f t="shared" si="78"/>
        <v>3.4048690009243034</v>
      </c>
      <c r="FN33" s="42">
        <f t="shared" si="78"/>
        <v>3.4048690083128323</v>
      </c>
      <c r="FO33" s="42">
        <f t="shared" si="78"/>
        <v>3.4048690129848729</v>
      </c>
      <c r="FP33" s="42">
        <f t="shared" si="78"/>
        <v>3.4048690160952075</v>
      </c>
      <c r="FQ33" s="42">
        <f t="shared" si="78"/>
        <v>3.4048690182511647</v>
      </c>
      <c r="FR33" s="42">
        <f t="shared" si="78"/>
        <v>3.4048690197940013</v>
      </c>
      <c r="FS33" s="42">
        <f t="shared" si="78"/>
        <v>3.404869020926395</v>
      </c>
      <c r="FT33" s="42"/>
      <c r="FU33" s="42">
        <f t="shared" si="79"/>
        <v>4793.6164655149814</v>
      </c>
      <c r="FV33" s="42">
        <f t="shared" si="79"/>
        <v>5829.3526025902293</v>
      </c>
      <c r="FW33" s="42">
        <f t="shared" si="79"/>
        <v>7062.2286771784129</v>
      </c>
      <c r="FX33" s="42">
        <f t="shared" si="79"/>
        <v>8517.2715013358975</v>
      </c>
      <c r="FY33" s="42">
        <f t="shared" si="79"/>
        <v>10219.778324061837</v>
      </c>
      <c r="FZ33" s="42">
        <f t="shared" si="79"/>
        <v>12195.616123370663</v>
      </c>
      <c r="GA33" s="42">
        <f t="shared" si="79"/>
        <v>14471.870772988526</v>
      </c>
      <c r="GB33" s="42">
        <f t="shared" si="79"/>
        <v>17077.428253724633</v>
      </c>
      <c r="GC33" s="42">
        <f t="shared" si="79"/>
        <v>20042.837688044488</v>
      </c>
      <c r="GD33" s="42">
        <f t="shared" si="79"/>
        <v>23398.858517957877</v>
      </c>
      <c r="GE33" s="42">
        <f t="shared" si="79"/>
        <v>27173.486770257266</v>
      </c>
      <c r="GF33" s="42">
        <f t="shared" si="79"/>
        <v>31387.788041027878</v>
      </c>
      <c r="GG33" s="42">
        <f t="shared" si="79"/>
        <v>36051.202759590124</v>
      </c>
      <c r="GH33" s="42">
        <f t="shared" si="79"/>
        <v>41156.959878730413</v>
      </c>
      <c r="GI33" s="42">
        <f t="shared" si="79"/>
        <v>46677.992974973859</v>
      </c>
      <c r="GJ33" s="42">
        <f t="shared" si="79"/>
        <v>52563.606101647762</v>
      </c>
      <c r="GK33" s="42">
        <f t="shared" si="80"/>
        <v>58737.235582940157</v>
      </c>
      <c r="GL33" s="42">
        <f t="shared" si="80"/>
        <v>64023.011537532875</v>
      </c>
      <c r="GM33" s="42">
        <f t="shared" si="80"/>
        <v>68004.446249435321</v>
      </c>
      <c r="GN33" s="42">
        <f t="shared" si="80"/>
        <v>71034.262472673232</v>
      </c>
      <c r="GO33" s="42">
        <f t="shared" si="80"/>
        <v>73366.01419163472</v>
      </c>
      <c r="GP33" s="42">
        <f t="shared" si="80"/>
        <v>75178.156187443135</v>
      </c>
      <c r="GQ33" s="42">
        <f t="shared" si="80"/>
        <v>76598.216306710441</v>
      </c>
      <c r="GR33" s="42">
        <f t="shared" si="80"/>
        <v>77718.799091186316</v>
      </c>
      <c r="GS33" s="42">
        <f t="shared" si="80"/>
        <v>78608.195839123364</v>
      </c>
      <c r="GT33" s="42">
        <f t="shared" si="80"/>
        <v>79317.491729957401</v>
      </c>
      <c r="GU33" s="42">
        <f t="shared" si="80"/>
        <v>79885.394702206104</v>
      </c>
      <c r="GV33" s="42">
        <f t="shared" si="80"/>
        <v>80341.568751709288</v>
      </c>
      <c r="GW33" s="42">
        <f t="shared" si="80"/>
        <v>80708.972602829119</v>
      </c>
      <c r="GX33"/>
    </row>
    <row r="34" spans="1:206" x14ac:dyDescent="0.25">
      <c r="A34" s="24">
        <v>30</v>
      </c>
      <c r="C34" s="3"/>
      <c r="D34" s="42" t="s">
        <v>6</v>
      </c>
      <c r="E34" s="42">
        <v>110</v>
      </c>
      <c r="F34" s="42">
        <v>4.4400000000000002E-2</v>
      </c>
      <c r="G34" s="42">
        <v>3</v>
      </c>
      <c r="H34" s="42"/>
      <c r="I34" s="42"/>
      <c r="J34" s="42">
        <v>0.75</v>
      </c>
      <c r="K34" s="42">
        <v>62</v>
      </c>
      <c r="L34" s="42">
        <f>IF('Graph-Settings'!$I$6='Graph-Settings'!$C$46, K34, 'Graph-Settings'!$I$6)</f>
        <v>62</v>
      </c>
      <c r="M34" s="42">
        <f t="shared" si="81"/>
        <v>1</v>
      </c>
      <c r="N34" s="42">
        <f t="shared" si="82"/>
        <v>0.84300057308549536</v>
      </c>
      <c r="O34" s="42">
        <f t="shared" si="82"/>
        <v>1.1789692747425624</v>
      </c>
      <c r="P34" s="42">
        <f t="shared" si="82"/>
        <v>1.6398841322523288</v>
      </c>
      <c r="Q34" s="42">
        <f t="shared" si="68"/>
        <v>2.2671227014020743</v>
      </c>
      <c r="R34" s="42">
        <f t="shared" si="68"/>
        <v>3.1129645773046954</v>
      </c>
      <c r="S34" s="42">
        <f t="shared" si="68"/>
        <v>4.2419583413052013</v>
      </c>
      <c r="T34" s="42">
        <f t="shared" si="68"/>
        <v>5.7316063355025131</v>
      </c>
      <c r="U34" s="42">
        <f t="shared" si="68"/>
        <v>7.6718058295073197</v>
      </c>
      <c r="V34" s="42">
        <f t="shared" si="68"/>
        <v>10.162339387461911</v>
      </c>
      <c r="W34" s="42">
        <f t="shared" si="68"/>
        <v>13.307631724454154</v>
      </c>
      <c r="X34" s="42">
        <f t="shared" si="68"/>
        <v>17.208070098635488</v>
      </c>
      <c r="Y34" s="42">
        <f t="shared" si="68"/>
        <v>21.947524743247339</v>
      </c>
      <c r="Z34" s="42">
        <f t="shared" si="68"/>
        <v>27.577400193559672</v>
      </c>
      <c r="AA34" s="42">
        <f t="shared" si="68"/>
        <v>34.09862892813414</v>
      </c>
      <c r="AB34" s="42">
        <f t="shared" si="68"/>
        <v>41.444376710175995</v>
      </c>
      <c r="AC34" s="42">
        <f t="shared" si="68"/>
        <v>49.467543154661655</v>
      </c>
      <c r="AD34" s="42">
        <f t="shared" si="68"/>
        <v>57.937862443014545</v>
      </c>
      <c r="AE34" s="42">
        <f t="shared" si="68"/>
        <v>65.114200328733659</v>
      </c>
      <c r="AF34" s="42">
        <f t="shared" si="68"/>
        <v>70.411128680931384</v>
      </c>
      <c r="AG34" s="42">
        <f t="shared" si="68"/>
        <v>74.351764293128085</v>
      </c>
      <c r="AH34" s="42">
        <f t="shared" si="68"/>
        <v>77.319152489861651</v>
      </c>
      <c r="AI34" s="42">
        <f t="shared" si="68"/>
        <v>79.580447108876072</v>
      </c>
      <c r="AJ34" s="42">
        <f t="shared" si="68"/>
        <v>81.322423717835122</v>
      </c>
      <c r="AK34" s="42">
        <f t="shared" si="68"/>
        <v>82.67710324898124</v>
      </c>
      <c r="AL34" s="42">
        <f t="shared" si="68"/>
        <v>83.739146599127807</v>
      </c>
      <c r="AM34" s="42">
        <f t="shared" si="68"/>
        <v>84.577462093174631</v>
      </c>
      <c r="AN34" s="42">
        <f t="shared" si="68"/>
        <v>85.242956984005943</v>
      </c>
      <c r="AO34" s="42">
        <f t="shared" si="68"/>
        <v>85.773760673226931</v>
      </c>
      <c r="AP34" s="42">
        <f t="shared" si="68"/>
        <v>86.198790115918172</v>
      </c>
      <c r="AQ34" s="3"/>
      <c r="AR34" s="56">
        <f>$M34*N34</f>
        <v>0.84300057308549536</v>
      </c>
      <c r="AS34" s="56">
        <f t="shared" si="69"/>
        <v>1.1789692747425624</v>
      </c>
      <c r="AT34" s="56">
        <f t="shared" si="69"/>
        <v>1.6398841322523288</v>
      </c>
      <c r="AU34" s="56">
        <f t="shared" si="69"/>
        <v>2.2671227014020743</v>
      </c>
      <c r="AV34" s="56">
        <f t="shared" si="69"/>
        <v>3.1129645773046954</v>
      </c>
      <c r="AW34" s="56">
        <f t="shared" si="69"/>
        <v>4.2419583413052013</v>
      </c>
      <c r="AX34" s="56">
        <f>$M34*T34</f>
        <v>5.7316063355025131</v>
      </c>
      <c r="AY34" s="56">
        <f t="shared" si="70"/>
        <v>7.6718058295073197</v>
      </c>
      <c r="AZ34" s="56">
        <f t="shared" si="70"/>
        <v>10.162339387461911</v>
      </c>
      <c r="BA34" s="56">
        <f t="shared" si="70"/>
        <v>13.307631724454154</v>
      </c>
      <c r="BB34" s="56">
        <f t="shared" si="70"/>
        <v>17.208070098635488</v>
      </c>
      <c r="BC34" s="56">
        <f t="shared" si="70"/>
        <v>21.947524743247339</v>
      </c>
      <c r="BD34" s="56">
        <f t="shared" si="70"/>
        <v>27.577400193559672</v>
      </c>
      <c r="BE34" s="56">
        <f t="shared" si="70"/>
        <v>34.09862892813414</v>
      </c>
      <c r="BF34" s="56">
        <f t="shared" si="70"/>
        <v>41.444376710175995</v>
      </c>
      <c r="BG34" s="56">
        <f t="shared" si="70"/>
        <v>49.467543154661655</v>
      </c>
      <c r="BH34" s="56">
        <f t="shared" si="70"/>
        <v>57.937862443014545</v>
      </c>
      <c r="BI34" s="56">
        <f t="shared" si="70"/>
        <v>65.114200328733659</v>
      </c>
      <c r="BJ34" s="56">
        <f t="shared" si="70"/>
        <v>70.411128680931384</v>
      </c>
      <c r="BK34" s="56">
        <f t="shared" si="70"/>
        <v>74.351764293128085</v>
      </c>
      <c r="BL34" s="56">
        <f t="shared" si="70"/>
        <v>77.319152489861651</v>
      </c>
      <c r="BM34" s="56">
        <f t="shared" si="70"/>
        <v>79.580447108876072</v>
      </c>
      <c r="BN34" s="56">
        <f t="shared" si="70"/>
        <v>81.322423717835122</v>
      </c>
      <c r="BO34" s="56">
        <f t="shared" si="71"/>
        <v>82.67710324898124</v>
      </c>
      <c r="BP34" s="56">
        <f t="shared" si="71"/>
        <v>83.739146599127807</v>
      </c>
      <c r="BQ34" s="56">
        <f t="shared" si="71"/>
        <v>84.577462093174631</v>
      </c>
      <c r="BR34" s="56">
        <f t="shared" si="71"/>
        <v>85.242956984005943</v>
      </c>
      <c r="BS34" s="56">
        <f t="shared" si="71"/>
        <v>85.773760673226931</v>
      </c>
      <c r="BT34" s="56">
        <f t="shared" si="71"/>
        <v>86.198790115918172</v>
      </c>
      <c r="BU34" s="3"/>
      <c r="BV34" s="3"/>
      <c r="BW34" s="56" t="s">
        <v>6</v>
      </c>
      <c r="BX34" s="42"/>
      <c r="BY34" s="42"/>
      <c r="BZ34" s="42"/>
      <c r="CA34" s="42">
        <f>5*(1-EXP(-0.0164*L34))^2.24</f>
        <v>1.8287249655623028</v>
      </c>
      <c r="CB34" s="42"/>
      <c r="CC34" s="42">
        <v>8</v>
      </c>
      <c r="CD34" s="42">
        <v>1.1499999999999999</v>
      </c>
      <c r="CE34" s="42">
        <f t="shared" si="72"/>
        <v>3666.6878774046568</v>
      </c>
      <c r="CF34" s="42">
        <f t="shared" si="83"/>
        <v>6.6835052590448099</v>
      </c>
      <c r="CG34" s="42"/>
      <c r="CH34" s="3"/>
      <c r="CI34" s="56">
        <f t="shared" si="73"/>
        <v>0</v>
      </c>
      <c r="CJ34" s="42">
        <f t="shared" si="73"/>
        <v>0</v>
      </c>
      <c r="CK34" s="42">
        <f t="shared" si="73"/>
        <v>0</v>
      </c>
      <c r="CL34" s="42">
        <f t="shared" si="73"/>
        <v>0</v>
      </c>
      <c r="CM34" s="42">
        <f t="shared" si="73"/>
        <v>0</v>
      </c>
      <c r="CN34" s="42">
        <f t="shared" si="73"/>
        <v>0</v>
      </c>
      <c r="CO34" s="42">
        <f t="shared" si="73"/>
        <v>0</v>
      </c>
      <c r="CP34" s="42">
        <f t="shared" si="73"/>
        <v>0.20332553271888731</v>
      </c>
      <c r="CQ34" s="42">
        <f t="shared" si="73"/>
        <v>0.5507302757927155</v>
      </c>
      <c r="CR34" s="42">
        <f t="shared" si="73"/>
        <v>0.78206296475076165</v>
      </c>
      <c r="CS34" s="42">
        <f t="shared" si="73"/>
        <v>0.91113615508959256</v>
      </c>
      <c r="CT34" s="42">
        <f t="shared" si="73"/>
        <v>0.97012473747635064</v>
      </c>
      <c r="CU34" s="42">
        <f t="shared" si="73"/>
        <v>0.9918161766465059</v>
      </c>
      <c r="CV34" s="42">
        <f t="shared" si="73"/>
        <v>0.99817372780908531</v>
      </c>
      <c r="CW34" s="42">
        <f t="shared" si="73"/>
        <v>0.99966285600491722</v>
      </c>
      <c r="CX34" s="42">
        <f t="shared" si="73"/>
        <v>0.99994674019910756</v>
      </c>
      <c r="CY34" s="42">
        <f t="shared" si="74"/>
        <v>0.99999240865786121</v>
      </c>
      <c r="CZ34" s="42">
        <f t="shared" si="74"/>
        <v>0.99999854289630929</v>
      </c>
      <c r="DA34" s="42">
        <f t="shared" si="74"/>
        <v>0.99999956908431265</v>
      </c>
      <c r="DB34" s="42">
        <f t="shared" si="74"/>
        <v>0.99999982591107028</v>
      </c>
      <c r="DC34" s="42">
        <f t="shared" si="74"/>
        <v>0.99999991202374272</v>
      </c>
      <c r="DD34" s="42">
        <f t="shared" si="74"/>
        <v>0.99999994770142042</v>
      </c>
      <c r="DE34" s="42">
        <f t="shared" si="74"/>
        <v>0.99999996496615506</v>
      </c>
      <c r="DF34" s="42">
        <f t="shared" si="74"/>
        <v>0.99999997434500476</v>
      </c>
      <c r="DG34" s="42">
        <f t="shared" si="74"/>
        <v>0.99999997990505429</v>
      </c>
      <c r="DH34" s="42">
        <f t="shared" si="74"/>
        <v>0.99999998342897378</v>
      </c>
      <c r="DI34" s="42">
        <f t="shared" si="74"/>
        <v>0.99999998578081739</v>
      </c>
      <c r="DJ34" s="42">
        <f t="shared" si="74"/>
        <v>0.99999998741498164</v>
      </c>
      <c r="DK34" s="42">
        <f t="shared" si="74"/>
        <v>0.99999998858703121</v>
      </c>
      <c r="DL34" s="42"/>
      <c r="DM34" s="42">
        <f t="shared" si="75"/>
        <v>0</v>
      </c>
      <c r="DN34" s="42">
        <f t="shared" si="75"/>
        <v>0</v>
      </c>
      <c r="DO34" s="42">
        <f t="shared" si="75"/>
        <v>0</v>
      </c>
      <c r="DP34" s="42">
        <f t="shared" si="75"/>
        <v>0</v>
      </c>
      <c r="DQ34" s="42">
        <f t="shared" si="75"/>
        <v>0</v>
      </c>
      <c r="DR34" s="42">
        <f t="shared" si="75"/>
        <v>0</v>
      </c>
      <c r="DS34" s="42">
        <f t="shared" si="75"/>
        <v>0</v>
      </c>
      <c r="DT34" s="42">
        <f t="shared" si="75"/>
        <v>0.23382436262672041</v>
      </c>
      <c r="DU34" s="42">
        <f t="shared" si="75"/>
        <v>0.6333398171616228</v>
      </c>
      <c r="DV34" s="42">
        <f t="shared" si="75"/>
        <v>0.89937240946337582</v>
      </c>
      <c r="DW34" s="42">
        <f t="shared" si="75"/>
        <v>1.0478065783530313</v>
      </c>
      <c r="DX34" s="42">
        <f t="shared" si="75"/>
        <v>1.1156434480978032</v>
      </c>
      <c r="DY34" s="42">
        <f t="shared" si="75"/>
        <v>1.1405886031434818</v>
      </c>
      <c r="DZ34" s="42">
        <f t="shared" si="75"/>
        <v>1.1478997869804479</v>
      </c>
      <c r="EA34" s="42">
        <f t="shared" si="75"/>
        <v>1.1496122844056547</v>
      </c>
      <c r="EB34" s="42">
        <f t="shared" si="75"/>
        <v>1.1499387512289736</v>
      </c>
      <c r="EC34" s="42">
        <f t="shared" si="76"/>
        <v>1.1499912699565402</v>
      </c>
      <c r="ED34" s="42">
        <f t="shared" si="76"/>
        <v>1.1499983243307557</v>
      </c>
      <c r="EE34" s="42">
        <f t="shared" si="76"/>
        <v>1.1499995044469595</v>
      </c>
      <c r="EF34" s="42">
        <f t="shared" si="76"/>
        <v>1.1499997997977307</v>
      </c>
      <c r="EG34" s="42">
        <f t="shared" si="76"/>
        <v>1.1499998988273041</v>
      </c>
      <c r="EH34" s="42">
        <f t="shared" si="76"/>
        <v>1.1499999398566334</v>
      </c>
      <c r="EI34" s="42">
        <f t="shared" si="76"/>
        <v>1.1499999597110782</v>
      </c>
      <c r="EJ34" s="42">
        <f t="shared" si="76"/>
        <v>1.1499999704967554</v>
      </c>
      <c r="EK34" s="42">
        <f t="shared" si="76"/>
        <v>1.1499999768908125</v>
      </c>
      <c r="EL34" s="42">
        <f t="shared" si="76"/>
        <v>1.1499999809433197</v>
      </c>
      <c r="EM34" s="42">
        <f t="shared" si="76"/>
        <v>1.14999998364794</v>
      </c>
      <c r="EN34" s="42">
        <f t="shared" si="76"/>
        <v>1.1499999855272287</v>
      </c>
      <c r="EO34" s="42">
        <f t="shared" si="76"/>
        <v>1.1499999868750859</v>
      </c>
      <c r="EP34" s="42"/>
      <c r="EQ34" s="42">
        <f t="shared" si="77"/>
        <v>1.8287249655623028</v>
      </c>
      <c r="ER34" s="42">
        <f t="shared" si="77"/>
        <v>1.8287249655623028</v>
      </c>
      <c r="ES34" s="42">
        <f t="shared" si="77"/>
        <v>1.8287249655623028</v>
      </c>
      <c r="ET34" s="42">
        <f t="shared" si="77"/>
        <v>1.8287249655623028</v>
      </c>
      <c r="EU34" s="42">
        <f t="shared" si="77"/>
        <v>1.8287249655623028</v>
      </c>
      <c r="EV34" s="42">
        <f t="shared" si="77"/>
        <v>1.8287249655623028</v>
      </c>
      <c r="EW34" s="42">
        <f t="shared" si="77"/>
        <v>1.8287249655623028</v>
      </c>
      <c r="EX34" s="42">
        <f t="shared" si="77"/>
        <v>2.0625493281890233</v>
      </c>
      <c r="EY34" s="42">
        <f t="shared" si="77"/>
        <v>2.4620647827239255</v>
      </c>
      <c r="EZ34" s="42">
        <f t="shared" si="77"/>
        <v>2.7280973750256785</v>
      </c>
      <c r="FA34" s="42">
        <f t="shared" si="77"/>
        <v>2.8765315439153341</v>
      </c>
      <c r="FB34" s="42">
        <f t="shared" si="77"/>
        <v>2.944368413660106</v>
      </c>
      <c r="FC34" s="42">
        <f t="shared" si="77"/>
        <v>2.9693135687057843</v>
      </c>
      <c r="FD34" s="42">
        <f t="shared" si="77"/>
        <v>2.9766247525427509</v>
      </c>
      <c r="FE34" s="42">
        <f t="shared" si="77"/>
        <v>2.9783372499679572</v>
      </c>
      <c r="FF34" s="42">
        <f t="shared" si="77"/>
        <v>2.9786637167912762</v>
      </c>
      <c r="FG34" s="42">
        <f t="shared" si="78"/>
        <v>2.978716235518843</v>
      </c>
      <c r="FH34" s="42">
        <f t="shared" si="78"/>
        <v>2.9787232898930585</v>
      </c>
      <c r="FI34" s="42">
        <f t="shared" si="78"/>
        <v>2.9787244700092623</v>
      </c>
      <c r="FJ34" s="42">
        <f t="shared" si="78"/>
        <v>2.9787247653600337</v>
      </c>
      <c r="FK34" s="42">
        <f t="shared" si="78"/>
        <v>2.9787248643896067</v>
      </c>
      <c r="FL34" s="42">
        <f t="shared" si="78"/>
        <v>2.978724905418936</v>
      </c>
      <c r="FM34" s="42">
        <f t="shared" si="78"/>
        <v>2.9787249252733812</v>
      </c>
      <c r="FN34" s="42">
        <f t="shared" si="78"/>
        <v>2.9787249360590584</v>
      </c>
      <c r="FO34" s="42">
        <f t="shared" si="78"/>
        <v>2.9787249424531153</v>
      </c>
      <c r="FP34" s="42">
        <f t="shared" si="78"/>
        <v>2.9787249465056225</v>
      </c>
      <c r="FQ34" s="42">
        <f t="shared" si="78"/>
        <v>2.9787249492102426</v>
      </c>
      <c r="FR34" s="42">
        <f t="shared" si="78"/>
        <v>2.9787249510895313</v>
      </c>
      <c r="FS34" s="42">
        <f t="shared" si="78"/>
        <v>2.9787249524373887</v>
      </c>
      <c r="FT34" s="42"/>
      <c r="FU34" s="42">
        <f t="shared" si="79"/>
        <v>462.4848581954322</v>
      </c>
      <c r="FV34" s="42">
        <f t="shared" si="79"/>
        <v>646.80316390578162</v>
      </c>
      <c r="FW34" s="42">
        <f t="shared" si="79"/>
        <v>899.66911598379204</v>
      </c>
      <c r="FX34" s="42">
        <f t="shared" si="79"/>
        <v>1243.7831652141069</v>
      </c>
      <c r="FY34" s="42">
        <f t="shared" si="79"/>
        <v>1707.8268118284593</v>
      </c>
      <c r="FZ34" s="42">
        <f t="shared" si="79"/>
        <v>2327.2125364860231</v>
      </c>
      <c r="GA34" s="42">
        <f t="shared" si="79"/>
        <v>3144.4594795525527</v>
      </c>
      <c r="GB34" s="42">
        <f t="shared" si="79"/>
        <v>4747.0433878940867</v>
      </c>
      <c r="GC34" s="42">
        <f t="shared" si="79"/>
        <v>7506.1013747874595</v>
      </c>
      <c r="GD34" s="42">
        <f t="shared" si="79"/>
        <v>10891.354552587547</v>
      </c>
      <c r="GE34" s="42">
        <f t="shared" si="79"/>
        <v>14849.86693458937</v>
      </c>
      <c r="GF34" s="42">
        <f t="shared" si="79"/>
        <v>19386.479583612327</v>
      </c>
      <c r="GG34" s="42">
        <f t="shared" si="79"/>
        <v>24565.784575309877</v>
      </c>
      <c r="GH34" s="42">
        <f t="shared" si="79"/>
        <v>30449.646868576314</v>
      </c>
      <c r="GI34" s="42">
        <f t="shared" si="79"/>
        <v>37030.599287286488</v>
      </c>
      <c r="GJ34" s="42">
        <f t="shared" si="79"/>
        <v>44204.152786079198</v>
      </c>
      <c r="GK34" s="42">
        <f t="shared" si="80"/>
        <v>51774.135453079456</v>
      </c>
      <c r="GL34" s="42">
        <f t="shared" si="80"/>
        <v>58187.155506588359</v>
      </c>
      <c r="GM34" s="42">
        <f t="shared" si="80"/>
        <v>62920.605588858394</v>
      </c>
      <c r="GN34" s="42">
        <f t="shared" si="80"/>
        <v>66442.032494445739</v>
      </c>
      <c r="GO34" s="42">
        <f t="shared" si="80"/>
        <v>69093.744604524734</v>
      </c>
      <c r="GP34" s="42">
        <f t="shared" si="80"/>
        <v>71114.477936275056</v>
      </c>
      <c r="GQ34" s="42">
        <f t="shared" si="80"/>
        <v>72671.139153587603</v>
      </c>
      <c r="GR34" s="42">
        <f t="shared" si="80"/>
        <v>73881.704726660944</v>
      </c>
      <c r="GS34" s="42">
        <f t="shared" si="80"/>
        <v>74830.765390367989</v>
      </c>
      <c r="GT34" s="42">
        <f t="shared" si="80"/>
        <v>75579.898874721868</v>
      </c>
      <c r="GU34" s="42">
        <f t="shared" si="80"/>
        <v>76174.596813814191</v>
      </c>
      <c r="GV34" s="42">
        <f t="shared" si="80"/>
        <v>76648.932319836924</v>
      </c>
      <c r="GW34" s="42">
        <f t="shared" si="80"/>
        <v>77028.746096459639</v>
      </c>
      <c r="GX34"/>
    </row>
    <row r="35" spans="1:206" x14ac:dyDescent="0.25">
      <c r="A35" s="24">
        <v>31</v>
      </c>
      <c r="C35" s="3"/>
      <c r="D35" s="42" t="s">
        <v>7</v>
      </c>
      <c r="E35" s="42">
        <v>110</v>
      </c>
      <c r="F35" s="42">
        <v>2.93E-2</v>
      </c>
      <c r="G35" s="42">
        <v>1.5</v>
      </c>
      <c r="H35" s="42"/>
      <c r="I35" s="42"/>
      <c r="J35" s="42">
        <v>0.8</v>
      </c>
      <c r="K35" s="42">
        <v>66</v>
      </c>
      <c r="L35" s="42">
        <f>IF('Graph-Settings'!$I$6='Graph-Settings'!$C$46, K35, 'Graph-Settings'!$I$6)</f>
        <v>66</v>
      </c>
      <c r="M35" s="42">
        <f t="shared" si="81"/>
        <v>1</v>
      </c>
      <c r="N35" s="42">
        <f>$E35*(1-EXP(-$F35*N$31))^$G35</f>
        <v>5.4503497821536948</v>
      </c>
      <c r="O35" s="42">
        <f t="shared" si="82"/>
        <v>6.4910663172292926</v>
      </c>
      <c r="P35" s="42">
        <f t="shared" si="82"/>
        <v>7.7162041989360048</v>
      </c>
      <c r="Q35" s="42">
        <f t="shared" si="68"/>
        <v>9.1534862921511237</v>
      </c>
      <c r="R35" s="42">
        <f t="shared" si="68"/>
        <v>10.83308545664444</v>
      </c>
      <c r="S35" s="42">
        <f t="shared" si="68"/>
        <v>12.787209649221831</v>
      </c>
      <c r="T35" s="42">
        <f t="shared" si="68"/>
        <v>15.049398388997449</v>
      </c>
      <c r="U35" s="42">
        <f t="shared" si="68"/>
        <v>17.65345462553033</v>
      </c>
      <c r="V35" s="42">
        <f t="shared" si="68"/>
        <v>20.631935434241747</v>
      </c>
      <c r="W35" s="42">
        <f t="shared" si="68"/>
        <v>24.014134824999701</v>
      </c>
      <c r="X35" s="42">
        <f t="shared" si="68"/>
        <v>27.823517777690551</v>
      </c>
      <c r="Y35" s="42">
        <f t="shared" si="68"/>
        <v>32.07461264158281</v>
      </c>
      <c r="Z35" s="42">
        <f t="shared" si="68"/>
        <v>36.769445188552801</v>
      </c>
      <c r="AA35" s="42">
        <f t="shared" si="68"/>
        <v>41.893705614964198</v>
      </c>
      <c r="AB35" s="42">
        <f t="shared" si="68"/>
        <v>47.412978148101232</v>
      </c>
      <c r="AC35" s="42">
        <f t="shared" si="68"/>
        <v>53.269520910713318</v>
      </c>
      <c r="AD35" s="42">
        <f t="shared" si="68"/>
        <v>59.380237009944835</v>
      </c>
      <c r="AE35" s="42">
        <f t="shared" si="68"/>
        <v>64.583780530564653</v>
      </c>
      <c r="AF35" s="42">
        <f t="shared" si="68"/>
        <v>68.484696866461974</v>
      </c>
      <c r="AG35" s="42">
        <f t="shared" si="68"/>
        <v>71.441822096125037</v>
      </c>
      <c r="AH35" s="42">
        <f t="shared" si="68"/>
        <v>73.710530123601345</v>
      </c>
      <c r="AI35" s="42">
        <f t="shared" si="68"/>
        <v>75.469210909553638</v>
      </c>
      <c r="AJ35" s="42">
        <f t="shared" si="68"/>
        <v>76.844540512630473</v>
      </c>
      <c r="AK35" s="42">
        <f t="shared" si="68"/>
        <v>77.928010199736079</v>
      </c>
      <c r="AL35" s="42">
        <f t="shared" si="68"/>
        <v>78.78678035934692</v>
      </c>
      <c r="AM35" s="42">
        <f t="shared" si="68"/>
        <v>79.470893129837563</v>
      </c>
      <c r="AN35" s="42">
        <f t="shared" si="68"/>
        <v>80.018139397510424</v>
      </c>
      <c r="AO35" s="42">
        <f t="shared" si="68"/>
        <v>80.457398187618367</v>
      </c>
      <c r="AP35" s="42">
        <f t="shared" si="68"/>
        <v>80.810967056322838</v>
      </c>
      <c r="AQ35" s="3"/>
      <c r="AR35" s="56">
        <f>$M35*N35</f>
        <v>5.4503497821536948</v>
      </c>
      <c r="AS35" s="56">
        <f t="shared" si="69"/>
        <v>6.4910663172292926</v>
      </c>
      <c r="AT35" s="56">
        <f t="shared" si="69"/>
        <v>7.7162041989360048</v>
      </c>
      <c r="AU35" s="56">
        <f t="shared" si="69"/>
        <v>9.1534862921511237</v>
      </c>
      <c r="AV35" s="56">
        <f t="shared" si="69"/>
        <v>10.83308545664444</v>
      </c>
      <c r="AW35" s="56">
        <f t="shared" si="69"/>
        <v>12.787209649221831</v>
      </c>
      <c r="AX35" s="56">
        <f>$M35*T35</f>
        <v>15.049398388997449</v>
      </c>
      <c r="AY35" s="56">
        <f t="shared" si="70"/>
        <v>17.65345462553033</v>
      </c>
      <c r="AZ35" s="56">
        <f t="shared" si="70"/>
        <v>20.631935434241747</v>
      </c>
      <c r="BA35" s="56">
        <f t="shared" si="70"/>
        <v>24.014134824999701</v>
      </c>
      <c r="BB35" s="56">
        <f t="shared" si="70"/>
        <v>27.823517777690551</v>
      </c>
      <c r="BC35" s="56">
        <f t="shared" si="70"/>
        <v>32.07461264158281</v>
      </c>
      <c r="BD35" s="56">
        <f t="shared" si="70"/>
        <v>36.769445188552801</v>
      </c>
      <c r="BE35" s="56">
        <f t="shared" si="70"/>
        <v>41.893705614964198</v>
      </c>
      <c r="BF35" s="56">
        <f t="shared" si="70"/>
        <v>47.412978148101232</v>
      </c>
      <c r="BG35" s="56">
        <f t="shared" si="70"/>
        <v>53.269520910713318</v>
      </c>
      <c r="BH35" s="56">
        <f t="shared" si="70"/>
        <v>59.380237009944835</v>
      </c>
      <c r="BI35" s="56">
        <f t="shared" si="70"/>
        <v>64.583780530564653</v>
      </c>
      <c r="BJ35" s="56">
        <f t="shared" si="70"/>
        <v>68.484696866461974</v>
      </c>
      <c r="BK35" s="56">
        <f t="shared" si="70"/>
        <v>71.441822096125037</v>
      </c>
      <c r="BL35" s="56">
        <f t="shared" si="70"/>
        <v>73.710530123601345</v>
      </c>
      <c r="BM35" s="56">
        <f t="shared" si="70"/>
        <v>75.469210909553638</v>
      </c>
      <c r="BN35" s="56">
        <f t="shared" si="70"/>
        <v>76.844540512630473</v>
      </c>
      <c r="BO35" s="56">
        <f t="shared" si="71"/>
        <v>77.928010199736079</v>
      </c>
      <c r="BP35" s="56">
        <f t="shared" si="71"/>
        <v>78.78678035934692</v>
      </c>
      <c r="BQ35" s="56">
        <f t="shared" si="71"/>
        <v>79.470893129837563</v>
      </c>
      <c r="BR35" s="56">
        <f t="shared" si="71"/>
        <v>80.018139397510424</v>
      </c>
      <c r="BS35" s="56">
        <f t="shared" si="71"/>
        <v>80.457398187618367</v>
      </c>
      <c r="BT35" s="56">
        <f t="shared" si="71"/>
        <v>80.810967056322838</v>
      </c>
      <c r="BU35" s="3"/>
      <c r="BV35" s="3"/>
      <c r="BW35" s="56" t="s">
        <v>7</v>
      </c>
      <c r="BX35" s="42"/>
      <c r="BY35" s="42"/>
      <c r="BZ35" s="42"/>
      <c r="CA35" s="42">
        <f>5*(1-EXP(-0.0164*L35))^2.24</f>
        <v>1.9794422430540684</v>
      </c>
      <c r="CB35" s="42"/>
      <c r="CC35" s="42">
        <v>4</v>
      </c>
      <c r="CD35" s="42">
        <v>1.2</v>
      </c>
      <c r="CE35" s="42">
        <f t="shared" si="72"/>
        <v>1296.3699313036709</v>
      </c>
      <c r="CF35" s="42">
        <f t="shared" si="83"/>
        <v>2.1830559186603837</v>
      </c>
      <c r="CG35" s="42"/>
      <c r="CH35" s="3"/>
      <c r="CI35" s="56">
        <f t="shared" si="73"/>
        <v>0.52833089529644295</v>
      </c>
      <c r="CJ35" s="42">
        <f t="shared" si="73"/>
        <v>0.62873619028474725</v>
      </c>
      <c r="CK35" s="42">
        <f t="shared" si="73"/>
        <v>0.71990434368634348</v>
      </c>
      <c r="CL35" s="42">
        <f t="shared" si="73"/>
        <v>0.79874831416584458</v>
      </c>
      <c r="CM35" s="42">
        <f t="shared" si="73"/>
        <v>0.86323713888595177</v>
      </c>
      <c r="CN35" s="42">
        <f t="shared" si="73"/>
        <v>0.91274804907949059</v>
      </c>
      <c r="CO35" s="42">
        <f t="shared" si="73"/>
        <v>0.94814265875804737</v>
      </c>
      <c r="CP35" s="42">
        <f t="shared" si="73"/>
        <v>0.97150970290780125</v>
      </c>
      <c r="CQ35" s="42">
        <f t="shared" si="73"/>
        <v>0.98563904607978037</v>
      </c>
      <c r="CR35" s="42">
        <f t="shared" si="73"/>
        <v>0.99340305191631639</v>
      </c>
      <c r="CS35" s="42">
        <f t="shared" si="73"/>
        <v>0.99725316579212642</v>
      </c>
      <c r="CT35" s="42">
        <f t="shared" si="73"/>
        <v>0.99896676233868753</v>
      </c>
      <c r="CU35" s="42">
        <f t="shared" si="73"/>
        <v>0.99964905096064971</v>
      </c>
      <c r="CV35" s="42">
        <f t="shared" si="73"/>
        <v>0.99989200757046015</v>
      </c>
      <c r="CW35" s="42">
        <f t="shared" si="73"/>
        <v>0.99996965510056601</v>
      </c>
      <c r="CX35" s="42">
        <f t="shared" si="73"/>
        <v>0.99999210978321984</v>
      </c>
      <c r="CY35" s="42">
        <f t="shared" si="74"/>
        <v>0.99999806490018917</v>
      </c>
      <c r="CZ35" s="42">
        <f t="shared" si="74"/>
        <v>0.99999941529983571</v>
      </c>
      <c r="DA35" s="42">
        <f t="shared" si="74"/>
        <v>0.99999976161466497</v>
      </c>
      <c r="DB35" s="42">
        <f t="shared" si="74"/>
        <v>0.99999987924670064</v>
      </c>
      <c r="DC35" s="42">
        <f t="shared" si="74"/>
        <v>0.99999992833899265</v>
      </c>
      <c r="DD35" s="42">
        <f t="shared" si="74"/>
        <v>0.99999995217970228</v>
      </c>
      <c r="DE35" s="42">
        <f t="shared" si="74"/>
        <v>0.9999999651475171</v>
      </c>
      <c r="DF35" s="42">
        <f t="shared" si="74"/>
        <v>0.99999997283508224</v>
      </c>
      <c r="DG35" s="42">
        <f t="shared" si="74"/>
        <v>0.9999999777039571</v>
      </c>
      <c r="DH35" s="42">
        <f t="shared" si="74"/>
        <v>0.99999998095007281</v>
      </c>
      <c r="DI35" s="42">
        <f t="shared" si="74"/>
        <v>0.99999998320306149</v>
      </c>
      <c r="DJ35" s="42">
        <f t="shared" si="74"/>
        <v>0.9999999848171407</v>
      </c>
      <c r="DK35" s="42">
        <f t="shared" si="74"/>
        <v>0.99999998600295448</v>
      </c>
      <c r="DL35" s="42"/>
      <c r="DM35" s="42">
        <f t="shared" si="75"/>
        <v>0.63399707435573149</v>
      </c>
      <c r="DN35" s="42">
        <f t="shared" si="75"/>
        <v>0.75448342834169668</v>
      </c>
      <c r="DO35" s="42">
        <f t="shared" si="75"/>
        <v>0.86388521242361216</v>
      </c>
      <c r="DP35" s="42">
        <f t="shared" si="75"/>
        <v>0.9584979769990134</v>
      </c>
      <c r="DQ35" s="42">
        <f t="shared" si="75"/>
        <v>1.035884566663142</v>
      </c>
      <c r="DR35" s="42">
        <f t="shared" si="75"/>
        <v>1.0952976588953887</v>
      </c>
      <c r="DS35" s="42">
        <f t="shared" si="75"/>
        <v>1.1377711905096568</v>
      </c>
      <c r="DT35" s="42">
        <f t="shared" si="75"/>
        <v>1.1658116434893615</v>
      </c>
      <c r="DU35" s="42">
        <f t="shared" si="75"/>
        <v>1.1827668552957364</v>
      </c>
      <c r="DV35" s="42">
        <f t="shared" si="75"/>
        <v>1.1920836622995796</v>
      </c>
      <c r="DW35" s="42">
        <f t="shared" si="75"/>
        <v>1.1967037989505516</v>
      </c>
      <c r="DX35" s="42">
        <f t="shared" si="75"/>
        <v>1.1987601148064251</v>
      </c>
      <c r="DY35" s="42">
        <f t="shared" si="75"/>
        <v>1.1995788611527796</v>
      </c>
      <c r="DZ35" s="42">
        <f t="shared" si="75"/>
        <v>1.1998704090845522</v>
      </c>
      <c r="EA35" s="42">
        <f t="shared" si="75"/>
        <v>1.1999635861206792</v>
      </c>
      <c r="EB35" s="42">
        <f t="shared" si="75"/>
        <v>1.1999905317398638</v>
      </c>
      <c r="EC35" s="42">
        <f t="shared" si="76"/>
        <v>1.199997677880227</v>
      </c>
      <c r="ED35" s="42">
        <f t="shared" si="76"/>
        <v>1.1999992983598029</v>
      </c>
      <c r="EE35" s="42">
        <f t="shared" si="76"/>
        <v>1.199999713937598</v>
      </c>
      <c r="EF35" s="42">
        <f t="shared" si="76"/>
        <v>1.1999998550960407</v>
      </c>
      <c r="EG35" s="42">
        <f t="shared" si="76"/>
        <v>1.1999999140067912</v>
      </c>
      <c r="EH35" s="42">
        <f t="shared" si="76"/>
        <v>1.1999999426156427</v>
      </c>
      <c r="EI35" s="42">
        <f t="shared" si="76"/>
        <v>1.1999999581770204</v>
      </c>
      <c r="EJ35" s="42">
        <f t="shared" si="76"/>
        <v>1.1999999674020987</v>
      </c>
      <c r="EK35" s="42">
        <f t="shared" si="76"/>
        <v>1.1999999732447484</v>
      </c>
      <c r="EL35" s="42">
        <f t="shared" si="76"/>
        <v>1.1999999771400873</v>
      </c>
      <c r="EM35" s="42">
        <f t="shared" si="76"/>
        <v>1.1999999798436738</v>
      </c>
      <c r="EN35" s="42">
        <f t="shared" si="76"/>
        <v>1.1999999817805689</v>
      </c>
      <c r="EO35" s="42">
        <f t="shared" si="76"/>
        <v>1.1999999832035453</v>
      </c>
      <c r="EP35" s="42"/>
      <c r="EQ35" s="42">
        <f t="shared" si="77"/>
        <v>2.6134393174097998</v>
      </c>
      <c r="ER35" s="42">
        <f t="shared" si="77"/>
        <v>2.7339256713957649</v>
      </c>
      <c r="ES35" s="42">
        <f t="shared" si="77"/>
        <v>2.8433274554776804</v>
      </c>
      <c r="ET35" s="42">
        <f t="shared" si="77"/>
        <v>2.9379402200530818</v>
      </c>
      <c r="EU35" s="42">
        <f t="shared" si="77"/>
        <v>3.0153268097172106</v>
      </c>
      <c r="EV35" s="42">
        <f t="shared" si="77"/>
        <v>3.074739901949457</v>
      </c>
      <c r="EW35" s="42">
        <f t="shared" si="77"/>
        <v>3.1172134335637249</v>
      </c>
      <c r="EX35" s="42">
        <f t="shared" si="77"/>
        <v>3.1452538865434301</v>
      </c>
      <c r="EY35" s="42">
        <f t="shared" si="77"/>
        <v>3.1622090983498046</v>
      </c>
      <c r="EZ35" s="42">
        <f t="shared" si="77"/>
        <v>3.171525905353648</v>
      </c>
      <c r="FA35" s="42">
        <f t="shared" si="77"/>
        <v>3.1761460420046199</v>
      </c>
      <c r="FB35" s="42">
        <f t="shared" si="77"/>
        <v>3.1782023578604934</v>
      </c>
      <c r="FC35" s="42">
        <f t="shared" si="77"/>
        <v>3.1790211042068481</v>
      </c>
      <c r="FD35" s="42">
        <f t="shared" si="77"/>
        <v>3.1793126521386208</v>
      </c>
      <c r="FE35" s="42">
        <f t="shared" si="77"/>
        <v>3.1794058291747476</v>
      </c>
      <c r="FF35" s="42">
        <f t="shared" si="77"/>
        <v>3.1794327747939324</v>
      </c>
      <c r="FG35" s="42">
        <f t="shared" si="78"/>
        <v>3.1794399209342954</v>
      </c>
      <c r="FH35" s="42">
        <f t="shared" si="78"/>
        <v>3.1794415414138713</v>
      </c>
      <c r="FI35" s="42">
        <f t="shared" si="78"/>
        <v>3.1794419569916661</v>
      </c>
      <c r="FJ35" s="42">
        <f t="shared" si="78"/>
        <v>3.1794420981501093</v>
      </c>
      <c r="FK35" s="42">
        <f t="shared" si="78"/>
        <v>3.1794421570608593</v>
      </c>
      <c r="FL35" s="42">
        <f t="shared" si="78"/>
        <v>3.179442185669711</v>
      </c>
      <c r="FM35" s="42">
        <f t="shared" si="78"/>
        <v>3.1794422012310886</v>
      </c>
      <c r="FN35" s="42">
        <f t="shared" si="78"/>
        <v>3.179442210456167</v>
      </c>
      <c r="FO35" s="42">
        <f t="shared" si="78"/>
        <v>3.179442216298817</v>
      </c>
      <c r="FP35" s="42">
        <f t="shared" si="78"/>
        <v>3.1794422201941557</v>
      </c>
      <c r="FQ35" s="42">
        <f t="shared" si="78"/>
        <v>3.1794422228977419</v>
      </c>
      <c r="FR35" s="42">
        <f t="shared" si="78"/>
        <v>3.179442224834637</v>
      </c>
      <c r="FS35" s="42">
        <f t="shared" si="78"/>
        <v>3.1794422262576134</v>
      </c>
      <c r="FT35" s="42"/>
      <c r="FU35" s="42">
        <f t="shared" si="79"/>
        <v>4273.2475242949213</v>
      </c>
      <c r="FV35" s="42">
        <f t="shared" si="79"/>
        <v>5323.8278518216584</v>
      </c>
      <c r="FW35" s="42">
        <f t="shared" si="79"/>
        <v>6581.9085752720712</v>
      </c>
      <c r="FX35" s="42">
        <f t="shared" si="79"/>
        <v>8067.7186594246023</v>
      </c>
      <c r="FY35" s="42">
        <f t="shared" si="79"/>
        <v>9799.5879028132767</v>
      </c>
      <c r="FZ35" s="42">
        <f t="shared" si="79"/>
        <v>11795.203122916646</v>
      </c>
      <c r="GA35" s="42">
        <f t="shared" si="79"/>
        <v>14073.656047570539</v>
      </c>
      <c r="GB35" s="42">
        <f t="shared" si="79"/>
        <v>16657.379031560209</v>
      </c>
      <c r="GC35" s="42">
        <f t="shared" si="79"/>
        <v>19572.748184017491</v>
      </c>
      <c r="GD35" s="42">
        <f t="shared" si="79"/>
        <v>22848.435207642524</v>
      </c>
      <c r="GE35" s="42">
        <f t="shared" si="79"/>
        <v>26511.466759277104</v>
      </c>
      <c r="GF35" s="42">
        <f t="shared" si="79"/>
        <v>30581.882857482145</v>
      </c>
      <c r="GG35" s="42">
        <f t="shared" si="79"/>
        <v>35067.252673315888</v>
      </c>
      <c r="GH35" s="42">
        <f t="shared" si="79"/>
        <v>39957.956491987934</v>
      </c>
      <c r="GI35" s="42">
        <f t="shared" si="79"/>
        <v>45223.529730782393</v>
      </c>
      <c r="GJ35" s="42">
        <f t="shared" si="79"/>
        <v>50810.05820432779</v>
      </c>
      <c r="GK35" s="42">
        <f t="shared" si="80"/>
        <v>56638.768819187615</v>
      </c>
      <c r="GL35" s="42">
        <f t="shared" si="80"/>
        <v>61602.106416130089</v>
      </c>
      <c r="GM35" s="42">
        <f t="shared" si="80"/>
        <v>65322.935588725464</v>
      </c>
      <c r="GN35" s="42">
        <f t="shared" si="80"/>
        <v>68143.541022291189</v>
      </c>
      <c r="GO35" s="42">
        <f t="shared" si="80"/>
        <v>70307.510068284755</v>
      </c>
      <c r="GP35" s="42">
        <f t="shared" si="80"/>
        <v>71984.99786551189</v>
      </c>
      <c r="GQ35" s="42">
        <f t="shared" si="80"/>
        <v>73296.832512020817</v>
      </c>
      <c r="GR35" s="42">
        <f t="shared" si="80"/>
        <v>74330.281501769889</v>
      </c>
      <c r="GS35" s="42">
        <f t="shared" si="80"/>
        <v>75149.404668231029</v>
      </c>
      <c r="GT35" s="42">
        <f t="shared" si="80"/>
        <v>75801.933868062959</v>
      </c>
      <c r="GU35" s="42">
        <f t="shared" si="80"/>
        <v>76323.915299448578</v>
      </c>
      <c r="GV35" s="42">
        <f t="shared" si="80"/>
        <v>76742.894729414285</v>
      </c>
      <c r="GW35" s="42">
        <f t="shared" si="80"/>
        <v>77080.14030107572</v>
      </c>
      <c r="GX35"/>
    </row>
    <row r="36" spans="1:206" x14ac:dyDescent="0.25">
      <c r="A36" s="24">
        <v>32</v>
      </c>
      <c r="C36" s="3"/>
      <c r="D36" s="42" t="s">
        <v>8</v>
      </c>
      <c r="E36" s="42">
        <v>30</v>
      </c>
      <c r="F36" s="42">
        <v>6.9699999999999998E-2</v>
      </c>
      <c r="G36" s="42">
        <v>4</v>
      </c>
      <c r="H36" s="42"/>
      <c r="I36" s="42"/>
      <c r="J36" s="42">
        <v>0.8</v>
      </c>
      <c r="K36" s="42">
        <v>56</v>
      </c>
      <c r="L36" s="42">
        <f>IF('Graph-Settings'!$I$6='Graph-Settings'!$C$46, K36, 'Graph-Settings'!$I$6)</f>
        <v>56</v>
      </c>
      <c r="M36" s="42">
        <f t="shared" si="81"/>
        <v>1</v>
      </c>
      <c r="N36" s="42">
        <f t="shared" si="82"/>
        <v>0.21686271714321542</v>
      </c>
      <c r="O36" s="42">
        <f t="shared" si="82"/>
        <v>0.32906826417109514</v>
      </c>
      <c r="P36" s="42">
        <f t="shared" si="82"/>
        <v>0.49396116197845352</v>
      </c>
      <c r="Q36" s="42">
        <f t="shared" si="68"/>
        <v>0.732623306685524</v>
      </c>
      <c r="R36" s="42">
        <f t="shared" si="68"/>
        <v>1.0722211491885008</v>
      </c>
      <c r="S36" s="42">
        <f t="shared" si="68"/>
        <v>1.5463223165561324</v>
      </c>
      <c r="T36" s="42">
        <f t="shared" si="68"/>
        <v>2.194272871617605</v>
      </c>
      <c r="U36" s="42">
        <f t="shared" si="68"/>
        <v>3.0591007768962997</v>
      </c>
      <c r="V36" s="42">
        <f t="shared" si="68"/>
        <v>4.1834408634682552</v>
      </c>
      <c r="W36" s="42">
        <f t="shared" si="68"/>
        <v>5.6032199816347852</v>
      </c>
      <c r="X36" s="42">
        <f t="shared" si="68"/>
        <v>7.3393769305351046</v>
      </c>
      <c r="Y36" s="42">
        <f t="shared" si="68"/>
        <v>9.3887157896293729</v>
      </c>
      <c r="Z36" s="42">
        <f t="shared" si="68"/>
        <v>11.715936744619292</v>
      </c>
      <c r="AA36" s="42">
        <f t="shared" si="68"/>
        <v>14.249584793375954</v>
      </c>
      <c r="AB36" s="42">
        <f t="shared" si="68"/>
        <v>16.884598762056953</v>
      </c>
      <c r="AC36" s="42">
        <f t="shared" si="68"/>
        <v>19.492922526656127</v>
      </c>
      <c r="AD36" s="42">
        <f t="shared" si="68"/>
        <v>21.941285453374327</v>
      </c>
      <c r="AE36" s="42">
        <f t="shared" si="68"/>
        <v>23.77214572397359</v>
      </c>
      <c r="AF36" s="42">
        <f t="shared" si="68"/>
        <v>24.981289973405634</v>
      </c>
      <c r="AG36" s="42">
        <f t="shared" si="68"/>
        <v>25.80271049860691</v>
      </c>
      <c r="AH36" s="42">
        <f t="shared" si="68"/>
        <v>26.377246692327923</v>
      </c>
      <c r="AI36" s="42">
        <f t="shared" si="68"/>
        <v>26.789617676970362</v>
      </c>
      <c r="AJ36" s="42">
        <f t="shared" si="68"/>
        <v>27.092216690234608</v>
      </c>
      <c r="AK36" s="42">
        <f t="shared" si="68"/>
        <v>27.318436402141053</v>
      </c>
      <c r="AL36" s="42">
        <f t="shared" si="68"/>
        <v>27.490196991506675</v>
      </c>
      <c r="AM36" s="42">
        <f t="shared" si="68"/>
        <v>27.62229128309335</v>
      </c>
      <c r="AN36" s="42">
        <f t="shared" si="68"/>
        <v>27.7249583213904</v>
      </c>
      <c r="AO36" s="42">
        <f t="shared" si="68"/>
        <v>27.805449021627993</v>
      </c>
      <c r="AP36" s="42">
        <f t="shared" si="68"/>
        <v>27.869003973858995</v>
      </c>
      <c r="AQ36" s="3"/>
      <c r="AR36" s="56">
        <f>$M36*N36</f>
        <v>0.21686271714321542</v>
      </c>
      <c r="AS36" s="56">
        <f t="shared" si="69"/>
        <v>0.32906826417109514</v>
      </c>
      <c r="AT36" s="56">
        <f t="shared" si="69"/>
        <v>0.49396116197845352</v>
      </c>
      <c r="AU36" s="56">
        <f t="shared" si="69"/>
        <v>0.732623306685524</v>
      </c>
      <c r="AV36" s="56">
        <f t="shared" si="69"/>
        <v>1.0722211491885008</v>
      </c>
      <c r="AW36" s="56">
        <f t="shared" si="69"/>
        <v>1.5463223165561324</v>
      </c>
      <c r="AX36" s="56">
        <f>$M36*T36</f>
        <v>2.194272871617605</v>
      </c>
      <c r="AY36" s="56">
        <f t="shared" si="70"/>
        <v>3.0591007768962997</v>
      </c>
      <c r="AZ36" s="56">
        <f t="shared" si="70"/>
        <v>4.1834408634682552</v>
      </c>
      <c r="BA36" s="56">
        <f t="shared" si="70"/>
        <v>5.6032199816347852</v>
      </c>
      <c r="BB36" s="56">
        <f t="shared" si="70"/>
        <v>7.3393769305351046</v>
      </c>
      <c r="BC36" s="56">
        <f t="shared" si="70"/>
        <v>9.3887157896293729</v>
      </c>
      <c r="BD36" s="56">
        <f t="shared" si="70"/>
        <v>11.715936744619292</v>
      </c>
      <c r="BE36" s="56">
        <f t="shared" si="70"/>
        <v>14.249584793375954</v>
      </c>
      <c r="BF36" s="56">
        <f t="shared" si="70"/>
        <v>16.884598762056953</v>
      </c>
      <c r="BG36" s="56">
        <f t="shared" si="70"/>
        <v>19.492922526656127</v>
      </c>
      <c r="BH36" s="56">
        <f t="shared" si="70"/>
        <v>21.941285453374327</v>
      </c>
      <c r="BI36" s="56">
        <f t="shared" si="70"/>
        <v>23.77214572397359</v>
      </c>
      <c r="BJ36" s="56">
        <f t="shared" si="70"/>
        <v>24.981289973405634</v>
      </c>
      <c r="BK36" s="56">
        <f t="shared" si="70"/>
        <v>25.80271049860691</v>
      </c>
      <c r="BL36" s="56">
        <f t="shared" si="70"/>
        <v>26.377246692327923</v>
      </c>
      <c r="BM36" s="56">
        <f t="shared" si="70"/>
        <v>26.789617676970362</v>
      </c>
      <c r="BN36" s="56">
        <f t="shared" si="70"/>
        <v>27.092216690234608</v>
      </c>
      <c r="BO36" s="56">
        <f t="shared" si="71"/>
        <v>27.318436402141053</v>
      </c>
      <c r="BP36" s="56">
        <f t="shared" si="71"/>
        <v>27.490196991506675</v>
      </c>
      <c r="BQ36" s="56">
        <f t="shared" si="71"/>
        <v>27.62229128309335</v>
      </c>
      <c r="BR36" s="56">
        <f t="shared" si="71"/>
        <v>27.7249583213904</v>
      </c>
      <c r="BS36" s="56">
        <f t="shared" si="71"/>
        <v>27.805449021627993</v>
      </c>
      <c r="BT36" s="56">
        <f t="shared" si="71"/>
        <v>27.869003973858995</v>
      </c>
      <c r="BU36" s="3"/>
      <c r="BV36" s="3"/>
      <c r="BW36" s="56" t="s">
        <v>8</v>
      </c>
      <c r="BX36" s="42"/>
      <c r="BY36" s="42"/>
      <c r="BZ36" s="42"/>
      <c r="CA36" s="42">
        <f>5*(1-EXP(-0.0149*L36))^2.48</f>
        <v>1.2181423713095909</v>
      </c>
      <c r="CB36" s="42"/>
      <c r="CC36" s="42">
        <v>18</v>
      </c>
      <c r="CD36" s="42">
        <v>1.2</v>
      </c>
      <c r="CE36" s="42">
        <f t="shared" si="72"/>
        <v>12375.071586240714</v>
      </c>
      <c r="CF36" s="42">
        <f t="shared" si="83"/>
        <v>33.863232732357382</v>
      </c>
      <c r="CG36" s="42"/>
      <c r="CH36" s="3"/>
      <c r="CI36" s="56">
        <f t="shared" si="73"/>
        <v>0</v>
      </c>
      <c r="CJ36" s="42">
        <f t="shared" si="73"/>
        <v>0</v>
      </c>
      <c r="CK36" s="42">
        <f t="shared" si="73"/>
        <v>0</v>
      </c>
      <c r="CL36" s="42">
        <f t="shared" si="73"/>
        <v>0</v>
      </c>
      <c r="CM36" s="42">
        <f t="shared" si="73"/>
        <v>0</v>
      </c>
      <c r="CN36" s="42">
        <f t="shared" si="73"/>
        <v>0</v>
      </c>
      <c r="CO36" s="42">
        <f t="shared" si="73"/>
        <v>0</v>
      </c>
      <c r="CP36" s="42">
        <f t="shared" si="73"/>
        <v>0</v>
      </c>
      <c r="CQ36" s="42">
        <f t="shared" si="73"/>
        <v>0</v>
      </c>
      <c r="CR36" s="42">
        <f t="shared" si="73"/>
        <v>0</v>
      </c>
      <c r="CS36" s="42">
        <f t="shared" si="73"/>
        <v>0</v>
      </c>
      <c r="CT36" s="42">
        <f t="shared" si="73"/>
        <v>0</v>
      </c>
      <c r="CU36" s="42">
        <f t="shared" si="73"/>
        <v>0</v>
      </c>
      <c r="CV36" s="42">
        <f t="shared" si="73"/>
        <v>0</v>
      </c>
      <c r="CW36" s="42">
        <f t="shared" si="73"/>
        <v>0</v>
      </c>
      <c r="CX36" s="42">
        <f t="shared" si="73"/>
        <v>0</v>
      </c>
      <c r="CY36" s="42">
        <f t="shared" si="74"/>
        <v>0</v>
      </c>
      <c r="CZ36" s="42">
        <f t="shared" si="74"/>
        <v>0</v>
      </c>
      <c r="DA36" s="42">
        <f t="shared" si="74"/>
        <v>0</v>
      </c>
      <c r="DB36" s="42">
        <f t="shared" si="74"/>
        <v>0</v>
      </c>
      <c r="DC36" s="42">
        <f t="shared" si="74"/>
        <v>0</v>
      </c>
      <c r="DD36" s="42">
        <f t="shared" si="74"/>
        <v>0</v>
      </c>
      <c r="DE36" s="42">
        <f t="shared" si="74"/>
        <v>0</v>
      </c>
      <c r="DF36" s="42">
        <f t="shared" si="74"/>
        <v>0</v>
      </c>
      <c r="DG36" s="42">
        <f t="shared" si="74"/>
        <v>0</v>
      </c>
      <c r="DH36" s="42">
        <f t="shared" si="74"/>
        <v>0</v>
      </c>
      <c r="DI36" s="42">
        <f t="shared" si="74"/>
        <v>0</v>
      </c>
      <c r="DJ36" s="42">
        <f t="shared" si="74"/>
        <v>0</v>
      </c>
      <c r="DK36" s="42">
        <f t="shared" si="74"/>
        <v>0</v>
      </c>
      <c r="DL36" s="42"/>
      <c r="DM36" s="42">
        <f t="shared" si="75"/>
        <v>0</v>
      </c>
      <c r="DN36" s="42">
        <f t="shared" si="75"/>
        <v>0</v>
      </c>
      <c r="DO36" s="42">
        <f t="shared" si="75"/>
        <v>0</v>
      </c>
      <c r="DP36" s="42">
        <f t="shared" si="75"/>
        <v>0</v>
      </c>
      <c r="DQ36" s="42">
        <f t="shared" si="75"/>
        <v>0</v>
      </c>
      <c r="DR36" s="42">
        <f t="shared" si="75"/>
        <v>0</v>
      </c>
      <c r="DS36" s="42">
        <f t="shared" si="75"/>
        <v>0</v>
      </c>
      <c r="DT36" s="42">
        <f t="shared" si="75"/>
        <v>0</v>
      </c>
      <c r="DU36" s="42">
        <f t="shared" si="75"/>
        <v>0</v>
      </c>
      <c r="DV36" s="42">
        <f t="shared" si="75"/>
        <v>0</v>
      </c>
      <c r="DW36" s="42">
        <f t="shared" si="75"/>
        <v>0</v>
      </c>
      <c r="DX36" s="42">
        <f t="shared" si="75"/>
        <v>0</v>
      </c>
      <c r="DY36" s="42">
        <f t="shared" si="75"/>
        <v>0</v>
      </c>
      <c r="DZ36" s="42">
        <f t="shared" si="75"/>
        <v>0</v>
      </c>
      <c r="EA36" s="42">
        <f t="shared" si="75"/>
        <v>0</v>
      </c>
      <c r="EB36" s="42">
        <f t="shared" si="75"/>
        <v>0</v>
      </c>
      <c r="EC36" s="42">
        <f t="shared" si="76"/>
        <v>0</v>
      </c>
      <c r="ED36" s="42">
        <f t="shared" si="76"/>
        <v>0</v>
      </c>
      <c r="EE36" s="42">
        <f t="shared" si="76"/>
        <v>0</v>
      </c>
      <c r="EF36" s="42">
        <f t="shared" si="76"/>
        <v>0</v>
      </c>
      <c r="EG36" s="42">
        <f t="shared" si="76"/>
        <v>0</v>
      </c>
      <c r="EH36" s="42">
        <f t="shared" si="76"/>
        <v>0</v>
      </c>
      <c r="EI36" s="42">
        <f t="shared" si="76"/>
        <v>0</v>
      </c>
      <c r="EJ36" s="42">
        <f t="shared" si="76"/>
        <v>0</v>
      </c>
      <c r="EK36" s="42">
        <f t="shared" si="76"/>
        <v>0</v>
      </c>
      <c r="EL36" s="42">
        <f t="shared" si="76"/>
        <v>0</v>
      </c>
      <c r="EM36" s="42">
        <f t="shared" si="76"/>
        <v>0</v>
      </c>
      <c r="EN36" s="42">
        <f t="shared" si="76"/>
        <v>0</v>
      </c>
      <c r="EO36" s="42">
        <f t="shared" si="76"/>
        <v>0</v>
      </c>
      <c r="EP36" s="42"/>
      <c r="EQ36" s="42">
        <f t="shared" si="77"/>
        <v>1.2181423713095909</v>
      </c>
      <c r="ER36" s="42">
        <f t="shared" si="77"/>
        <v>1.2181423713095909</v>
      </c>
      <c r="ES36" s="42">
        <f t="shared" si="77"/>
        <v>1.2181423713095909</v>
      </c>
      <c r="ET36" s="42">
        <f t="shared" si="77"/>
        <v>1.2181423713095909</v>
      </c>
      <c r="EU36" s="42">
        <f t="shared" si="77"/>
        <v>1.2181423713095909</v>
      </c>
      <c r="EV36" s="42">
        <f t="shared" si="77"/>
        <v>1.2181423713095909</v>
      </c>
      <c r="EW36" s="42">
        <f t="shared" si="77"/>
        <v>1.2181423713095909</v>
      </c>
      <c r="EX36" s="42">
        <f t="shared" si="77"/>
        <v>1.2181423713095909</v>
      </c>
      <c r="EY36" s="42">
        <f t="shared" si="77"/>
        <v>1.2181423713095909</v>
      </c>
      <c r="EZ36" s="42">
        <f t="shared" si="77"/>
        <v>1.2181423713095909</v>
      </c>
      <c r="FA36" s="42">
        <f t="shared" si="77"/>
        <v>1.2181423713095909</v>
      </c>
      <c r="FB36" s="42">
        <f t="shared" si="77"/>
        <v>1.2181423713095909</v>
      </c>
      <c r="FC36" s="42">
        <f t="shared" si="77"/>
        <v>1.2181423713095909</v>
      </c>
      <c r="FD36" s="42">
        <f t="shared" si="77"/>
        <v>1.2181423713095909</v>
      </c>
      <c r="FE36" s="42">
        <f t="shared" si="77"/>
        <v>1.2181423713095909</v>
      </c>
      <c r="FF36" s="42">
        <f t="shared" si="77"/>
        <v>1.2181423713095909</v>
      </c>
      <c r="FG36" s="42">
        <f t="shared" si="78"/>
        <v>1.2181423713095909</v>
      </c>
      <c r="FH36" s="42">
        <f t="shared" si="78"/>
        <v>1.2181423713095909</v>
      </c>
      <c r="FI36" s="42">
        <f t="shared" si="78"/>
        <v>1.2181423713095909</v>
      </c>
      <c r="FJ36" s="42">
        <f t="shared" si="78"/>
        <v>1.2181423713095909</v>
      </c>
      <c r="FK36" s="42">
        <f t="shared" si="78"/>
        <v>1.2181423713095909</v>
      </c>
      <c r="FL36" s="42">
        <f t="shared" si="78"/>
        <v>1.2181423713095909</v>
      </c>
      <c r="FM36" s="42">
        <f t="shared" si="78"/>
        <v>1.2181423713095909</v>
      </c>
      <c r="FN36" s="42">
        <f t="shared" si="78"/>
        <v>1.2181423713095909</v>
      </c>
      <c r="FO36" s="42">
        <f t="shared" si="78"/>
        <v>1.2181423713095909</v>
      </c>
      <c r="FP36" s="42">
        <f t="shared" si="78"/>
        <v>1.2181423713095909</v>
      </c>
      <c r="FQ36" s="42">
        <f t="shared" si="78"/>
        <v>1.2181423713095909</v>
      </c>
      <c r="FR36" s="42">
        <f t="shared" si="78"/>
        <v>1.2181423713095909</v>
      </c>
      <c r="FS36" s="42">
        <f t="shared" si="78"/>
        <v>1.2181423713095909</v>
      </c>
      <c r="FT36" s="42"/>
      <c r="FU36" s="42">
        <f t="shared" si="79"/>
        <v>79.250899352843263</v>
      </c>
      <c r="FV36" s="42">
        <f t="shared" si="79"/>
        <v>120.25559869203262</v>
      </c>
      <c r="FW36" s="42">
        <f t="shared" si="79"/>
        <v>180.5145063561823</v>
      </c>
      <c r="FX36" s="42">
        <f t="shared" si="79"/>
        <v>267.73184762477337</v>
      </c>
      <c r="FY36" s="42">
        <f t="shared" si="79"/>
        <v>391.83540397223254</v>
      </c>
      <c r="FZ36" s="42">
        <f t="shared" si="79"/>
        <v>565.09222004958815</v>
      </c>
      <c r="GA36" s="42">
        <f t="shared" si="79"/>
        <v>801.88102773977255</v>
      </c>
      <c r="GB36" s="42">
        <f t="shared" si="79"/>
        <v>1117.9260823330412</v>
      </c>
      <c r="GC36" s="42">
        <f t="shared" si="79"/>
        <v>1528.8079720975991</v>
      </c>
      <c r="GD36" s="42">
        <f t="shared" si="79"/>
        <v>2047.655902619364</v>
      </c>
      <c r="GE36" s="42">
        <f t="shared" si="79"/>
        <v>2682.1218054290821</v>
      </c>
      <c r="GF36" s="42">
        <f t="shared" si="79"/>
        <v>3431.0377546592772</v>
      </c>
      <c r="GG36" s="42">
        <f t="shared" si="79"/>
        <v>4281.5036904611143</v>
      </c>
      <c r="GH36" s="42">
        <f t="shared" si="79"/>
        <v>5207.4069031140216</v>
      </c>
      <c r="GI36" s="42">
        <f t="shared" si="79"/>
        <v>6170.3535523869123</v>
      </c>
      <c r="GJ36" s="42">
        <f t="shared" si="79"/>
        <v>7123.5464611125117</v>
      </c>
      <c r="GK36" s="42">
        <f t="shared" si="80"/>
        <v>8018.2828475262113</v>
      </c>
      <c r="GL36" s="42">
        <f t="shared" si="80"/>
        <v>8687.3573889955023</v>
      </c>
      <c r="GM36" s="42">
        <f t="shared" si="80"/>
        <v>9129.2303419730542</v>
      </c>
      <c r="GN36" s="42">
        <f t="shared" si="80"/>
        <v>9429.4124858963696</v>
      </c>
      <c r="GO36" s="42">
        <f t="shared" si="80"/>
        <v>9639.3725503231199</v>
      </c>
      <c r="GP36" s="42">
        <f t="shared" si="80"/>
        <v>9790.0705210506039</v>
      </c>
      <c r="GQ36" s="42">
        <f t="shared" si="80"/>
        <v>9900.6531249226991</v>
      </c>
      <c r="GR36" s="42">
        <f t="shared" si="80"/>
        <v>9983.3234698123069</v>
      </c>
      <c r="GS36" s="42">
        <f t="shared" si="80"/>
        <v>10046.092125300518</v>
      </c>
      <c r="GT36" s="42">
        <f t="shared" si="80"/>
        <v>10094.365021377474</v>
      </c>
      <c r="GU36" s="42">
        <f t="shared" si="80"/>
        <v>10131.883942223423</v>
      </c>
      <c r="GV36" s="42">
        <f t="shared" si="80"/>
        <v>10161.298681960161</v>
      </c>
      <c r="GW36" s="42">
        <f t="shared" si="80"/>
        <v>10184.524376025904</v>
      </c>
      <c r="GX36"/>
    </row>
    <row r="37" spans="1:206" x14ac:dyDescent="0.25">
      <c r="A37" s="24">
        <v>33</v>
      </c>
      <c r="C37" s="3"/>
      <c r="D37" s="43" t="s">
        <v>114</v>
      </c>
      <c r="E37" s="43"/>
      <c r="F37" s="43"/>
      <c r="G37" s="43"/>
      <c r="H37" s="43"/>
      <c r="I37" s="43"/>
      <c r="J37" s="43"/>
      <c r="K37" s="43">
        <v>62</v>
      </c>
      <c r="L37" s="43">
        <f>IF('Graph-Settings'!$I$6='Graph-Settings'!$C$46, K37, 'Graph-Settings'!$I$6)</f>
        <v>62</v>
      </c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65"/>
      <c r="AR37" s="57">
        <f t="shared" ref="AR37:BT37" si="84">AR51+CI37*(AR52-AR51)</f>
        <v>1.046761060785157</v>
      </c>
      <c r="AS37" s="57">
        <f t="shared" si="84"/>
        <v>1.418409656097243</v>
      </c>
      <c r="AT37" s="57">
        <f t="shared" si="84"/>
        <v>1.9045967321643333</v>
      </c>
      <c r="AU37" s="57">
        <f t="shared" si="84"/>
        <v>2.531772975694961</v>
      </c>
      <c r="AV37" s="57">
        <f t="shared" si="84"/>
        <v>3.3282162693163948</v>
      </c>
      <c r="AW37" s="57">
        <f t="shared" si="84"/>
        <v>4.3219873572319987</v>
      </c>
      <c r="AX37" s="57">
        <f t="shared" si="84"/>
        <v>5.5378658015148181</v>
      </c>
      <c r="AY37" s="57">
        <f t="shared" si="84"/>
        <v>12.55116663561107</v>
      </c>
      <c r="AZ37" s="57">
        <f t="shared" si="84"/>
        <v>19.313646010599818</v>
      </c>
      <c r="BA37" s="57">
        <f t="shared" si="84"/>
        <v>25.357708088628705</v>
      </c>
      <c r="BB37" s="57">
        <f t="shared" si="84"/>
        <v>30.56347557184003</v>
      </c>
      <c r="BC37" s="57">
        <f t="shared" si="84"/>
        <v>34.994342115029809</v>
      </c>
      <c r="BD37" s="57">
        <f t="shared" si="84"/>
        <v>38.804230343146727</v>
      </c>
      <c r="BE37" s="57">
        <f t="shared" si="84"/>
        <v>42.150087037999626</v>
      </c>
      <c r="BF37" s="57">
        <f t="shared" si="84"/>
        <v>45.144064732891678</v>
      </c>
      <c r="BG37" s="57">
        <f t="shared" si="84"/>
        <v>47.844698214360562</v>
      </c>
      <c r="BH37" s="57">
        <f t="shared" si="84"/>
        <v>50.269443083352556</v>
      </c>
      <c r="BI37" s="57">
        <f t="shared" si="84"/>
        <v>52.073884783593513</v>
      </c>
      <c r="BJ37" s="57">
        <f t="shared" si="84"/>
        <v>53.287704088227265</v>
      </c>
      <c r="BK37" s="57">
        <f t="shared" si="84"/>
        <v>54.134064920420855</v>
      </c>
      <c r="BL37" s="57">
        <f t="shared" si="84"/>
        <v>54.742083652998602</v>
      </c>
      <c r="BM37" s="57">
        <f t="shared" si="84"/>
        <v>55.189404803674343</v>
      </c>
      <c r="BN37" s="57">
        <f t="shared" si="84"/>
        <v>55.524874630685318</v>
      </c>
      <c r="BO37" s="57">
        <f t="shared" si="84"/>
        <v>55.780398413665097</v>
      </c>
      <c r="BP37" s="57">
        <f t="shared" si="84"/>
        <v>55.977496046714265</v>
      </c>
      <c r="BQ37" s="57">
        <f t="shared" si="84"/>
        <v>56.131091454767358</v>
      </c>
      <c r="BR37" s="57">
        <f t="shared" si="84"/>
        <v>56.251787126278074</v>
      </c>
      <c r="BS37" s="57">
        <f t="shared" si="84"/>
        <v>56.347275029207424</v>
      </c>
      <c r="BT37" s="57">
        <f t="shared" si="84"/>
        <v>56.423237854906212</v>
      </c>
      <c r="BU37" s="3"/>
      <c r="BV37" s="3"/>
      <c r="BW37" s="57" t="s">
        <v>114</v>
      </c>
      <c r="BX37" s="43"/>
      <c r="BY37" s="43"/>
      <c r="BZ37" s="43"/>
      <c r="CA37" s="43">
        <f>5*(1-EXP(-0.0149*L37))^2.48</f>
        <v>1.4260786120206985</v>
      </c>
      <c r="CB37" s="43"/>
      <c r="CC37" s="6">
        <f>$CG$28</f>
        <v>6</v>
      </c>
      <c r="CD37" s="43">
        <v>1.8</v>
      </c>
      <c r="CE37" s="43">
        <f t="shared" si="72"/>
        <v>2381.5836371856572</v>
      </c>
      <c r="CF37" s="43">
        <f>CE37/(300*CA37)</f>
        <v>5.5667422938932392</v>
      </c>
      <c r="CG37" s="43">
        <f>((1.5-0.00275*CC28)^4)/(460+(25.9*CC28))*1000</f>
        <v>0.77823696465479297</v>
      </c>
      <c r="CH37" s="3"/>
      <c r="CI37" s="57">
        <f t="shared" ref="CI37:DK37" si="85">IF(1-EXP(-0.23*(AR51-$CF37))&lt;0, 0, 1-EXP(-0.23*(AR51-$CF37)))</f>
        <v>0</v>
      </c>
      <c r="CJ37" s="57">
        <f t="shared" si="85"/>
        <v>0</v>
      </c>
      <c r="CK37" s="57">
        <f t="shared" si="85"/>
        <v>0</v>
      </c>
      <c r="CL37" s="57">
        <f t="shared" si="85"/>
        <v>0</v>
      </c>
      <c r="CM37" s="57">
        <f t="shared" si="85"/>
        <v>0</v>
      </c>
      <c r="CN37" s="57">
        <f t="shared" si="85"/>
        <v>0</v>
      </c>
      <c r="CO37" s="57">
        <f t="shared" si="85"/>
        <v>0</v>
      </c>
      <c r="CP37" s="57">
        <f t="shared" si="85"/>
        <v>0.27971215090816426</v>
      </c>
      <c r="CQ37" s="57">
        <f t="shared" si="85"/>
        <v>0.51283928525367606</v>
      </c>
      <c r="CR37" s="57">
        <f t="shared" si="85"/>
        <v>0.68771210309353448</v>
      </c>
      <c r="CS37" s="57">
        <f t="shared" si="85"/>
        <v>0.80882775458074774</v>
      </c>
      <c r="CT37" s="57">
        <f t="shared" si="85"/>
        <v>0.88680483217644401</v>
      </c>
      <c r="CU37" s="57">
        <f t="shared" si="85"/>
        <v>0.93401856689955631</v>
      </c>
      <c r="CV37" s="57">
        <f t="shared" si="85"/>
        <v>0.96132901915556435</v>
      </c>
      <c r="CW37" s="57">
        <f t="shared" si="85"/>
        <v>0.97669653818162439</v>
      </c>
      <c r="CX37" s="57">
        <f t="shared" si="85"/>
        <v>0.98526026278568724</v>
      </c>
      <c r="CY37" s="57">
        <f t="shared" si="85"/>
        <v>0.99005634674692</v>
      </c>
      <c r="CZ37" s="57">
        <f t="shared" si="85"/>
        <v>0.99242203543522911</v>
      </c>
      <c r="DA37" s="57">
        <f t="shared" si="85"/>
        <v>0.99359666067135144</v>
      </c>
      <c r="DB37" s="57">
        <f t="shared" si="85"/>
        <v>0.99425850463506149</v>
      </c>
      <c r="DC37" s="57">
        <f t="shared" si="85"/>
        <v>0.99466572675471376</v>
      </c>
      <c r="DD37" s="57">
        <f t="shared" si="85"/>
        <v>0.99493254609814685</v>
      </c>
      <c r="DE37" s="57">
        <f t="shared" si="85"/>
        <v>0.99511570522559178</v>
      </c>
      <c r="DF37" s="57">
        <f t="shared" si="85"/>
        <v>0.99524596440802116</v>
      </c>
      <c r="DG37" s="57">
        <f t="shared" si="85"/>
        <v>0.99534117432273939</v>
      </c>
      <c r="DH37" s="57">
        <f t="shared" si="85"/>
        <v>0.99541227642899022</v>
      </c>
      <c r="DI37" s="57">
        <f t="shared" si="85"/>
        <v>0.99546628532850312</v>
      </c>
      <c r="DJ37" s="57">
        <f t="shared" si="85"/>
        <v>0.99550786992268969</v>
      </c>
      <c r="DK37" s="57">
        <f t="shared" si="85"/>
        <v>0.99554023775649902</v>
      </c>
      <c r="DL37" s="43"/>
      <c r="DM37" s="43">
        <f t="shared" si="75"/>
        <v>0</v>
      </c>
      <c r="DN37" s="43">
        <f t="shared" si="75"/>
        <v>0</v>
      </c>
      <c r="DO37" s="43">
        <f t="shared" si="75"/>
        <v>0</v>
      </c>
      <c r="DP37" s="43">
        <f t="shared" si="75"/>
        <v>0</v>
      </c>
      <c r="DQ37" s="43">
        <f t="shared" si="75"/>
        <v>0</v>
      </c>
      <c r="DR37" s="43">
        <f t="shared" si="75"/>
        <v>0</v>
      </c>
      <c r="DS37" s="43">
        <f t="shared" si="75"/>
        <v>0</v>
      </c>
      <c r="DT37" s="43">
        <f t="shared" si="75"/>
        <v>0.50348187163469571</v>
      </c>
      <c r="DU37" s="43">
        <f t="shared" si="75"/>
        <v>0.92311071345661688</v>
      </c>
      <c r="DV37" s="43">
        <f t="shared" si="75"/>
        <v>1.2378817855683621</v>
      </c>
      <c r="DW37" s="43">
        <f t="shared" si="75"/>
        <v>1.4558899582453459</v>
      </c>
      <c r="DX37" s="43">
        <f t="shared" si="75"/>
        <v>1.5962486979175992</v>
      </c>
      <c r="DY37" s="43">
        <f t="shared" si="75"/>
        <v>1.6812334204192014</v>
      </c>
      <c r="DZ37" s="43">
        <f t="shared" si="75"/>
        <v>1.7303922344800158</v>
      </c>
      <c r="EA37" s="43">
        <f t="shared" si="75"/>
        <v>1.758053768726924</v>
      </c>
      <c r="EB37" s="43">
        <f t="shared" si="75"/>
        <v>1.7734684730142372</v>
      </c>
      <c r="EC37" s="43">
        <f t="shared" si="76"/>
        <v>1.7821014241444559</v>
      </c>
      <c r="ED37" s="43">
        <f t="shared" si="76"/>
        <v>1.7863596637834125</v>
      </c>
      <c r="EE37" s="43">
        <f t="shared" si="76"/>
        <v>1.7884739892084327</v>
      </c>
      <c r="EF37" s="43">
        <f t="shared" si="76"/>
        <v>1.7896653083431107</v>
      </c>
      <c r="EG37" s="43">
        <f t="shared" si="76"/>
        <v>1.7903983081584849</v>
      </c>
      <c r="EH37" s="43">
        <f t="shared" si="76"/>
        <v>1.7908785829766645</v>
      </c>
      <c r="EI37" s="43">
        <f t="shared" si="76"/>
        <v>1.7912082694060651</v>
      </c>
      <c r="EJ37" s="43">
        <f t="shared" si="76"/>
        <v>1.791442735934438</v>
      </c>
      <c r="EK37" s="43">
        <f t="shared" si="76"/>
        <v>1.7916141137809309</v>
      </c>
      <c r="EL37" s="43">
        <f t="shared" si="76"/>
        <v>1.7917420975721825</v>
      </c>
      <c r="EM37" s="43">
        <f t="shared" si="76"/>
        <v>1.7918393135913055</v>
      </c>
      <c r="EN37" s="43">
        <f t="shared" si="76"/>
        <v>1.7919141658608415</v>
      </c>
      <c r="EO37" s="43">
        <f t="shared" si="76"/>
        <v>1.7919724279616982</v>
      </c>
      <c r="EP37" s="43"/>
      <c r="EQ37" s="43">
        <f t="shared" si="77"/>
        <v>1.4260786120206985</v>
      </c>
      <c r="ER37" s="43">
        <f t="shared" si="77"/>
        <v>1.4260786120206985</v>
      </c>
      <c r="ES37" s="43">
        <f t="shared" si="77"/>
        <v>1.4260786120206985</v>
      </c>
      <c r="ET37" s="43">
        <f t="shared" si="77"/>
        <v>1.4260786120206985</v>
      </c>
      <c r="EU37" s="43">
        <f t="shared" si="77"/>
        <v>1.4260786120206985</v>
      </c>
      <c r="EV37" s="43">
        <f t="shared" si="77"/>
        <v>1.4260786120206985</v>
      </c>
      <c r="EW37" s="43">
        <f t="shared" si="77"/>
        <v>1.4260786120206985</v>
      </c>
      <c r="EX37" s="43">
        <f t="shared" si="77"/>
        <v>1.9295604836553943</v>
      </c>
      <c r="EY37" s="43">
        <f t="shared" si="77"/>
        <v>2.3491893254773153</v>
      </c>
      <c r="EZ37" s="43">
        <f t="shared" si="77"/>
        <v>2.6639603975890607</v>
      </c>
      <c r="FA37" s="43">
        <f t="shared" si="77"/>
        <v>2.8819685702660447</v>
      </c>
      <c r="FB37" s="43">
        <f t="shared" si="77"/>
        <v>3.0223273099382979</v>
      </c>
      <c r="FC37" s="43">
        <f t="shared" si="77"/>
        <v>3.1073120324399</v>
      </c>
      <c r="FD37" s="43">
        <f t="shared" si="77"/>
        <v>3.1564708465007145</v>
      </c>
      <c r="FE37" s="43">
        <f t="shared" si="77"/>
        <v>3.1841323807476227</v>
      </c>
      <c r="FF37" s="43">
        <f t="shared" si="77"/>
        <v>3.1995470850349355</v>
      </c>
      <c r="FG37" s="43">
        <f t="shared" si="78"/>
        <v>3.2081800361651545</v>
      </c>
      <c r="FH37" s="43">
        <f t="shared" si="78"/>
        <v>3.2124382758041108</v>
      </c>
      <c r="FI37" s="43">
        <f t="shared" si="78"/>
        <v>3.2145526012291312</v>
      </c>
      <c r="FJ37" s="43">
        <f t="shared" si="78"/>
        <v>3.215743920363809</v>
      </c>
      <c r="FK37" s="43">
        <f t="shared" si="78"/>
        <v>3.2164769201791836</v>
      </c>
      <c r="FL37" s="43">
        <f t="shared" si="78"/>
        <v>3.216957194997363</v>
      </c>
      <c r="FM37" s="43">
        <f t="shared" si="78"/>
        <v>3.2172868814267637</v>
      </c>
      <c r="FN37" s="43">
        <f t="shared" si="78"/>
        <v>3.2175213479551363</v>
      </c>
      <c r="FO37" s="43">
        <f t="shared" si="78"/>
        <v>3.2176927258016295</v>
      </c>
      <c r="FP37" s="43">
        <f t="shared" si="78"/>
        <v>3.217820709592881</v>
      </c>
      <c r="FQ37" s="43">
        <f t="shared" si="78"/>
        <v>3.2179179256120038</v>
      </c>
      <c r="FR37" s="43">
        <f t="shared" si="78"/>
        <v>3.2179927778815403</v>
      </c>
      <c r="FS37" s="43">
        <f t="shared" si="78"/>
        <v>3.2180510399823969</v>
      </c>
      <c r="FT37" s="43"/>
      <c r="FU37" s="43">
        <f>300*EQ37*AR37</f>
        <v>447.8290682045432</v>
      </c>
      <c r="FV37" s="43">
        <f t="shared" si="79"/>
        <v>606.82910209317379</v>
      </c>
      <c r="FW37" s="43">
        <f t="shared" si="79"/>
        <v>814.83139927922127</v>
      </c>
      <c r="FX37" s="43">
        <f t="shared" si="79"/>
        <v>1083.152187339175</v>
      </c>
      <c r="FY37" s="43">
        <f t="shared" si="79"/>
        <v>1423.8894113554295</v>
      </c>
      <c r="FZ37" s="43">
        <f t="shared" si="79"/>
        <v>1849.0481194717247</v>
      </c>
      <c r="GA37" s="43">
        <f t="shared" si="79"/>
        <v>2369.2295927343434</v>
      </c>
      <c r="GB37" s="43">
        <f t="shared" si="79"/>
        <v>7265.4705491547429</v>
      </c>
      <c r="GC37" s="43">
        <f t="shared" si="79"/>
        <v>13611.423313244588</v>
      </c>
      <c r="GD37" s="43">
        <f t="shared" si="79"/>
        <v>20265.579036519201</v>
      </c>
      <c r="GE37" s="43">
        <f t="shared" si="79"/>
        <v>26424.892798841101</v>
      </c>
      <c r="GF37" s="43">
        <f t="shared" si="79"/>
        <v>31729.306760273557</v>
      </c>
      <c r="GG37" s="43">
        <f t="shared" si="79"/>
        <v>36173.055556448788</v>
      </c>
      <c r="GH37" s="43">
        <f t="shared" si="79"/>
        <v>39913.656273874039</v>
      </c>
      <c r="GI37" s="43">
        <f t="shared" si="79"/>
        <v>43123.403494370148</v>
      </c>
      <c r="GJ37" s="43">
        <f t="shared" si="79"/>
        <v>45924.409411840061</v>
      </c>
      <c r="GK37" s="43">
        <f t="shared" si="80"/>
        <v>48382.027118745653</v>
      </c>
      <c r="GL37" s="43">
        <f t="shared" si="80"/>
        <v>50185.242194588718</v>
      </c>
      <c r="GM37" s="43">
        <f t="shared" si="80"/>
        <v>51388.838337101748</v>
      </c>
      <c r="GN37" s="43">
        <f t="shared" si="80"/>
        <v>52224.387045726937</v>
      </c>
      <c r="GO37" s="43">
        <f t="shared" si="80"/>
        <v>52822.994589716458</v>
      </c>
      <c r="GP37" s="43">
        <f t="shared" si="80"/>
        <v>53262.585861240666</v>
      </c>
      <c r="GQ37" s="43">
        <f t="shared" si="80"/>
        <v>53591.83522265088</v>
      </c>
      <c r="GR37" s="43">
        <f t="shared" si="80"/>
        <v>53842.386808023082</v>
      </c>
      <c r="GS37" s="43">
        <f t="shared" si="80"/>
        <v>54035.514551430591</v>
      </c>
      <c r="GT37" s="43">
        <f t="shared" si="80"/>
        <v>54185.936560560724</v>
      </c>
      <c r="GU37" s="43">
        <f t="shared" si="80"/>
        <v>54304.090242408231</v>
      </c>
      <c r="GV37" s="43">
        <f t="shared" si="80"/>
        <v>54397.537229188303</v>
      </c>
      <c r="GW37" s="43">
        <f t="shared" si="80"/>
        <v>54471.857777446523</v>
      </c>
      <c r="GX37"/>
    </row>
    <row r="38" spans="1:206" x14ac:dyDescent="0.25">
      <c r="A38" s="24">
        <v>34</v>
      </c>
      <c r="C38" s="3"/>
      <c r="D38" s="41" t="s">
        <v>9</v>
      </c>
      <c r="E38" s="41">
        <v>45</v>
      </c>
      <c r="F38" s="41">
        <v>3.0499999999999999E-2</v>
      </c>
      <c r="G38" s="41">
        <v>2</v>
      </c>
      <c r="H38" s="41"/>
      <c r="I38" s="41"/>
      <c r="J38" s="41">
        <v>0.85</v>
      </c>
      <c r="K38" s="41">
        <v>106</v>
      </c>
      <c r="L38" s="41">
        <f>IF('Graph-Settings'!$I$6='Graph-Settings'!$C$46, K38, 'Graph-Settings'!$I$6)</f>
        <v>106</v>
      </c>
      <c r="M38" s="41">
        <f t="shared" si="81"/>
        <v>1</v>
      </c>
      <c r="N38" s="42">
        <f t="shared" si="82"/>
        <v>0.88227741464730136</v>
      </c>
      <c r="O38" s="42">
        <f t="shared" si="82"/>
        <v>1.1129257724800403</v>
      </c>
      <c r="P38" s="42">
        <f t="shared" si="82"/>
        <v>1.4002770713353354</v>
      </c>
      <c r="Q38" s="42">
        <f t="shared" si="68"/>
        <v>1.7567473106060951</v>
      </c>
      <c r="R38" s="42">
        <f t="shared" si="68"/>
        <v>2.1968337913053295</v>
      </c>
      <c r="S38" s="42">
        <f t="shared" si="68"/>
        <v>2.7371946417220991</v>
      </c>
      <c r="T38" s="42">
        <f t="shared" si="68"/>
        <v>3.3966004568154156</v>
      </c>
      <c r="U38" s="42">
        <f t="shared" si="68"/>
        <v>4.1956949480201908</v>
      </c>
      <c r="V38" s="42">
        <f t="shared" si="68"/>
        <v>5.1564893908615712</v>
      </c>
      <c r="W38" s="42">
        <f t="shared" si="68"/>
        <v>6.3015083184411598</v>
      </c>
      <c r="X38" s="42">
        <f t="shared" si="68"/>
        <v>7.6525065058687947</v>
      </c>
      <c r="Y38" s="42">
        <f t="shared" si="68"/>
        <v>9.2286966978340317</v>
      </c>
      <c r="Z38" s="42">
        <f t="shared" si="68"/>
        <v>11.044471724688391</v>
      </c>
      <c r="AA38" s="42">
        <f t="shared" si="68"/>
        <v>13.106681079124423</v>
      </c>
      <c r="AB38" s="42">
        <f t="shared" si="68"/>
        <v>15.411634550561224</v>
      </c>
      <c r="AC38" s="42">
        <f t="shared" si="68"/>
        <v>17.94214981381969</v>
      </c>
      <c r="AD38" s="42">
        <f t="shared" si="68"/>
        <v>20.665118840233934</v>
      </c>
      <c r="AE38" s="42">
        <f t="shared" si="68"/>
        <v>23.043028895219965</v>
      </c>
      <c r="AF38" s="42">
        <f t="shared" si="68"/>
        <v>24.857693547283507</v>
      </c>
      <c r="AG38" s="42">
        <f t="shared" si="68"/>
        <v>26.249986119360106</v>
      </c>
      <c r="AH38" s="42">
        <f t="shared" si="68"/>
        <v>27.327181468240592</v>
      </c>
      <c r="AI38" s="42">
        <f t="shared" si="68"/>
        <v>28.167272872379797</v>
      </c>
      <c r="AJ38" s="42">
        <f t="shared" si="68"/>
        <v>28.82716262572189</v>
      </c>
      <c r="AK38" s="42">
        <f t="shared" si="68"/>
        <v>29.348741056132351</v>
      </c>
      <c r="AL38" s="42">
        <f t="shared" si="68"/>
        <v>29.763189584322301</v>
      </c>
      <c r="AM38" s="42">
        <f t="shared" si="68"/>
        <v>30.093984646281992</v>
      </c>
      <c r="AN38" s="42">
        <f t="shared" si="68"/>
        <v>30.358995777820148</v>
      </c>
      <c r="AO38" s="42">
        <f t="shared" si="68"/>
        <v>30.571961890483532</v>
      </c>
      <c r="AP38" s="42">
        <f t="shared" si="68"/>
        <v>30.74354127442999</v>
      </c>
      <c r="AQ38" s="3"/>
      <c r="AR38" s="58">
        <f t="shared" ref="AR38:BG43" si="86">$M38*N38</f>
        <v>0.88227741464730136</v>
      </c>
      <c r="AS38" s="58">
        <f t="shared" si="86"/>
        <v>1.1129257724800403</v>
      </c>
      <c r="AT38" s="58">
        <f t="shared" si="86"/>
        <v>1.4002770713353354</v>
      </c>
      <c r="AU38" s="58">
        <f t="shared" si="86"/>
        <v>1.7567473106060951</v>
      </c>
      <c r="AV38" s="58">
        <f t="shared" si="86"/>
        <v>2.1968337913053295</v>
      </c>
      <c r="AW38" s="58">
        <f t="shared" si="86"/>
        <v>2.7371946417220991</v>
      </c>
      <c r="AX38" s="58">
        <f t="shared" si="86"/>
        <v>3.3966004568154156</v>
      </c>
      <c r="AY38" s="58">
        <f t="shared" si="86"/>
        <v>4.1956949480201908</v>
      </c>
      <c r="AZ38" s="58">
        <f t="shared" si="86"/>
        <v>5.1564893908615712</v>
      </c>
      <c r="BA38" s="58">
        <f t="shared" si="86"/>
        <v>6.3015083184411598</v>
      </c>
      <c r="BB38" s="58">
        <f t="shared" si="86"/>
        <v>7.6525065058687947</v>
      </c>
      <c r="BC38" s="58">
        <f t="shared" si="86"/>
        <v>9.2286966978340317</v>
      </c>
      <c r="BD38" s="58">
        <f t="shared" si="86"/>
        <v>11.044471724688391</v>
      </c>
      <c r="BE38" s="58">
        <f t="shared" si="86"/>
        <v>13.106681079124423</v>
      </c>
      <c r="BF38" s="58">
        <f t="shared" si="86"/>
        <v>15.411634550561224</v>
      </c>
      <c r="BG38" s="58">
        <f t="shared" si="86"/>
        <v>17.94214981381969</v>
      </c>
      <c r="BH38" s="58">
        <f t="shared" ref="BH38:BT43" si="87">$M38*AD38</f>
        <v>20.665118840233934</v>
      </c>
      <c r="BI38" s="58">
        <f t="shared" si="87"/>
        <v>23.043028895219965</v>
      </c>
      <c r="BJ38" s="58">
        <f t="shared" si="87"/>
        <v>24.857693547283507</v>
      </c>
      <c r="BK38" s="58">
        <f t="shared" si="87"/>
        <v>26.249986119360106</v>
      </c>
      <c r="BL38" s="58">
        <f t="shared" si="87"/>
        <v>27.327181468240592</v>
      </c>
      <c r="BM38" s="58">
        <f t="shared" si="87"/>
        <v>28.167272872379797</v>
      </c>
      <c r="BN38" s="58">
        <f t="shared" si="87"/>
        <v>28.82716262572189</v>
      </c>
      <c r="BO38" s="58">
        <f t="shared" si="87"/>
        <v>29.348741056132351</v>
      </c>
      <c r="BP38" s="58">
        <f t="shared" si="87"/>
        <v>29.763189584322301</v>
      </c>
      <c r="BQ38" s="58">
        <f t="shared" si="87"/>
        <v>30.093984646281992</v>
      </c>
      <c r="BR38" s="58">
        <f t="shared" si="87"/>
        <v>30.358995777820148</v>
      </c>
      <c r="BS38" s="58">
        <f t="shared" si="87"/>
        <v>30.571961890483532</v>
      </c>
      <c r="BT38" s="58">
        <f t="shared" si="87"/>
        <v>30.74354127442999</v>
      </c>
      <c r="BU38" s="3"/>
      <c r="BV38" s="3"/>
      <c r="BW38" s="58" t="s">
        <v>9</v>
      </c>
      <c r="BX38" s="41"/>
      <c r="BY38" s="41">
        <f>2*(1-EXP(-0.104*(BY28-70)))</f>
        <v>1.7748194647088766</v>
      </c>
      <c r="BZ38" s="41">
        <f>1.5*(1-EXP(-0.0201*L38))</f>
        <v>1.3218509807061996</v>
      </c>
      <c r="CA38" s="41">
        <f>IF(BY38&gt;0, BZ38+BY38, BZ38)</f>
        <v>3.096670445415076</v>
      </c>
      <c r="CB38" s="41"/>
      <c r="CC38" s="41">
        <v>10</v>
      </c>
      <c r="CD38" s="41">
        <v>0.5</v>
      </c>
      <c r="CE38" s="41">
        <f t="shared" si="72"/>
        <v>5124.3520913445218</v>
      </c>
      <c r="CF38" s="41">
        <f t="shared" ref="CF38" si="88">CE38/(300*CA38)</f>
        <v>5.5159804502624503</v>
      </c>
      <c r="CG38" s="41"/>
      <c r="CH38" s="3"/>
      <c r="CI38" s="58">
        <f t="shared" ref="CI38:DK38" si="89">IF(1-EXP(-0.23*(AR38-$CF38))&lt;0, 0, 1-EXP(-0.23*(AR38-$CF38)))</f>
        <v>0</v>
      </c>
      <c r="CJ38" s="41">
        <f t="shared" si="89"/>
        <v>0</v>
      </c>
      <c r="CK38" s="41">
        <f t="shared" si="89"/>
        <v>0</v>
      </c>
      <c r="CL38" s="41">
        <f t="shared" si="89"/>
        <v>0</v>
      </c>
      <c r="CM38" s="41">
        <f t="shared" si="89"/>
        <v>0</v>
      </c>
      <c r="CN38" s="41">
        <f t="shared" si="89"/>
        <v>0</v>
      </c>
      <c r="CO38" s="41">
        <f t="shared" si="89"/>
        <v>0</v>
      </c>
      <c r="CP38" s="41">
        <f t="shared" si="89"/>
        <v>0</v>
      </c>
      <c r="CQ38" s="41">
        <f t="shared" si="89"/>
        <v>0</v>
      </c>
      <c r="CR38" s="41">
        <f t="shared" si="89"/>
        <v>0.16529040887100388</v>
      </c>
      <c r="CS38" s="41">
        <f t="shared" si="89"/>
        <v>0.38823129003148049</v>
      </c>
      <c r="CT38" s="41">
        <f t="shared" si="89"/>
        <v>0.57425927167057211</v>
      </c>
      <c r="CU38" s="41">
        <f t="shared" si="89"/>
        <v>0.71960416931967508</v>
      </c>
      <c r="CV38" s="41">
        <f t="shared" si="89"/>
        <v>0.82550534089186989</v>
      </c>
      <c r="CW38" s="41">
        <f t="shared" si="89"/>
        <v>0.8973058825923842</v>
      </c>
      <c r="CX38" s="41">
        <f t="shared" si="89"/>
        <v>0.94261767521306516</v>
      </c>
      <c r="CY38" s="41">
        <f t="shared" si="89"/>
        <v>0.96932483255417445</v>
      </c>
      <c r="CZ38" s="41">
        <f t="shared" si="89"/>
        <v>0.98224736178616967</v>
      </c>
      <c r="DA38" s="41">
        <f t="shared" si="89"/>
        <v>0.98830500155974854</v>
      </c>
      <c r="DB38" s="41">
        <f t="shared" si="89"/>
        <v>0.99150961815564642</v>
      </c>
      <c r="DC38" s="41">
        <f t="shared" si="89"/>
        <v>0.9933728221836664</v>
      </c>
      <c r="DD38" s="41">
        <f t="shared" si="89"/>
        <v>0.99453721888446811</v>
      </c>
      <c r="DE38" s="41">
        <f t="shared" si="89"/>
        <v>0.99530647744377543</v>
      </c>
      <c r="DF38" s="41">
        <f t="shared" si="89"/>
        <v>0.99583706506127334</v>
      </c>
      <c r="DG38" s="41">
        <f t="shared" si="89"/>
        <v>0.99621556282073565</v>
      </c>
      <c r="DH38" s="41">
        <f t="shared" si="89"/>
        <v>0.99649281292202263</v>
      </c>
      <c r="DI38" s="41">
        <f t="shared" si="89"/>
        <v>0.99670020035285201</v>
      </c>
      <c r="DJ38" s="41">
        <f t="shared" si="89"/>
        <v>0.99685793713455606</v>
      </c>
      <c r="DK38" s="41">
        <f t="shared" si="89"/>
        <v>0.99697951839833221</v>
      </c>
      <c r="DL38" s="41"/>
      <c r="DM38" s="41">
        <f t="shared" si="75"/>
        <v>0</v>
      </c>
      <c r="DN38" s="41">
        <f t="shared" si="75"/>
        <v>0</v>
      </c>
      <c r="DO38" s="41">
        <f t="shared" si="75"/>
        <v>0</v>
      </c>
      <c r="DP38" s="41">
        <f t="shared" si="75"/>
        <v>0</v>
      </c>
      <c r="DQ38" s="41">
        <f t="shared" si="75"/>
        <v>0</v>
      </c>
      <c r="DR38" s="41">
        <f t="shared" si="75"/>
        <v>0</v>
      </c>
      <c r="DS38" s="41">
        <f t="shared" si="75"/>
        <v>0</v>
      </c>
      <c r="DT38" s="41">
        <f t="shared" si="75"/>
        <v>0</v>
      </c>
      <c r="DU38" s="41">
        <f t="shared" si="75"/>
        <v>0</v>
      </c>
      <c r="DV38" s="41">
        <f t="shared" si="75"/>
        <v>8.264520443550194E-2</v>
      </c>
      <c r="DW38" s="41">
        <f t="shared" si="75"/>
        <v>0.19411564501574025</v>
      </c>
      <c r="DX38" s="41">
        <f t="shared" si="75"/>
        <v>0.28712963583528606</v>
      </c>
      <c r="DY38" s="41">
        <f t="shared" si="75"/>
        <v>0.35980208465983754</v>
      </c>
      <c r="DZ38" s="41">
        <f t="shared" si="75"/>
        <v>0.41275267044593494</v>
      </c>
      <c r="EA38" s="41">
        <f t="shared" si="75"/>
        <v>0.4486529412961921</v>
      </c>
      <c r="EB38" s="41">
        <f t="shared" si="75"/>
        <v>0.47130883760653258</v>
      </c>
      <c r="EC38" s="41">
        <f t="shared" si="76"/>
        <v>0.48466241627708723</v>
      </c>
      <c r="ED38" s="41">
        <f t="shared" si="76"/>
        <v>0.49112368089308484</v>
      </c>
      <c r="EE38" s="41">
        <f t="shared" si="76"/>
        <v>0.49415250077987427</v>
      </c>
      <c r="EF38" s="41">
        <f t="shared" si="76"/>
        <v>0.49575480907782321</v>
      </c>
      <c r="EG38" s="41">
        <f t="shared" si="76"/>
        <v>0.4966864110918332</v>
      </c>
      <c r="EH38" s="41">
        <f t="shared" si="76"/>
        <v>0.49726860944223406</v>
      </c>
      <c r="EI38" s="41">
        <f t="shared" si="76"/>
        <v>0.49765323872188771</v>
      </c>
      <c r="EJ38" s="41">
        <f t="shared" si="76"/>
        <v>0.49791853253063667</v>
      </c>
      <c r="EK38" s="41">
        <f t="shared" si="76"/>
        <v>0.49810778141036782</v>
      </c>
      <c r="EL38" s="41">
        <f t="shared" si="76"/>
        <v>0.49824640646101132</v>
      </c>
      <c r="EM38" s="41">
        <f t="shared" si="76"/>
        <v>0.498350100176426</v>
      </c>
      <c r="EN38" s="41">
        <f t="shared" si="76"/>
        <v>0.49842896856727803</v>
      </c>
      <c r="EO38" s="41">
        <f t="shared" si="76"/>
        <v>0.4984897591991661</v>
      </c>
      <c r="EP38" s="41"/>
      <c r="EQ38" s="41">
        <f t="shared" si="77"/>
        <v>3.096670445415076</v>
      </c>
      <c r="ER38" s="41">
        <f t="shared" si="77"/>
        <v>3.096670445415076</v>
      </c>
      <c r="ES38" s="41">
        <f t="shared" si="77"/>
        <v>3.096670445415076</v>
      </c>
      <c r="ET38" s="41">
        <f t="shared" si="77"/>
        <v>3.096670445415076</v>
      </c>
      <c r="EU38" s="41">
        <f t="shared" si="77"/>
        <v>3.096670445415076</v>
      </c>
      <c r="EV38" s="41">
        <f t="shared" si="77"/>
        <v>3.096670445415076</v>
      </c>
      <c r="EW38" s="41">
        <f t="shared" si="77"/>
        <v>3.096670445415076</v>
      </c>
      <c r="EX38" s="41">
        <f t="shared" si="77"/>
        <v>3.096670445415076</v>
      </c>
      <c r="EY38" s="41">
        <f t="shared" si="77"/>
        <v>3.096670445415076</v>
      </c>
      <c r="EZ38" s="41">
        <f t="shared" si="77"/>
        <v>3.1793156498505777</v>
      </c>
      <c r="FA38" s="41">
        <f t="shared" si="77"/>
        <v>3.2907860904308164</v>
      </c>
      <c r="FB38" s="41">
        <f t="shared" si="77"/>
        <v>3.3838000812503619</v>
      </c>
      <c r="FC38" s="41">
        <f t="shared" si="77"/>
        <v>3.4564725300749135</v>
      </c>
      <c r="FD38" s="41">
        <f t="shared" si="77"/>
        <v>3.509423115861011</v>
      </c>
      <c r="FE38" s="41">
        <f t="shared" si="77"/>
        <v>3.5453233867112681</v>
      </c>
      <c r="FF38" s="41">
        <f t="shared" si="77"/>
        <v>3.5679792830216086</v>
      </c>
      <c r="FG38" s="41">
        <f t="shared" si="78"/>
        <v>3.5813328616921631</v>
      </c>
      <c r="FH38" s="41">
        <f t="shared" si="78"/>
        <v>3.587794126308161</v>
      </c>
      <c r="FI38" s="41">
        <f t="shared" si="78"/>
        <v>3.5908229461949501</v>
      </c>
      <c r="FJ38" s="41">
        <f t="shared" si="78"/>
        <v>3.5924252544928992</v>
      </c>
      <c r="FK38" s="41">
        <f t="shared" si="78"/>
        <v>3.5933568565069089</v>
      </c>
      <c r="FL38" s="41">
        <f t="shared" si="78"/>
        <v>3.59393905485731</v>
      </c>
      <c r="FM38" s="41">
        <f t="shared" si="78"/>
        <v>3.5943236841369637</v>
      </c>
      <c r="FN38" s="41">
        <f t="shared" si="78"/>
        <v>3.5945889779457127</v>
      </c>
      <c r="FO38" s="41">
        <f t="shared" si="78"/>
        <v>3.5947782268254436</v>
      </c>
      <c r="FP38" s="41">
        <f t="shared" si="78"/>
        <v>3.5949168518760874</v>
      </c>
      <c r="FQ38" s="41">
        <f t="shared" si="78"/>
        <v>3.5950205455915021</v>
      </c>
      <c r="FR38" s="41">
        <f t="shared" si="78"/>
        <v>3.595099413982354</v>
      </c>
      <c r="FS38" s="41">
        <f t="shared" si="78"/>
        <v>3.5951602046142419</v>
      </c>
      <c r="FT38" s="41"/>
      <c r="FU38" s="41">
        <f t="shared" ref="FU38:GJ49" si="90">300*EQ38*AR38</f>
        <v>819.63671837865616</v>
      </c>
      <c r="FV38" s="41">
        <f t="shared" si="79"/>
        <v>1033.9093042739053</v>
      </c>
      <c r="FW38" s="41">
        <f t="shared" si="79"/>
        <v>1300.8589866589534</v>
      </c>
      <c r="FX38" s="41">
        <f t="shared" si="79"/>
        <v>1632.0202430448942</v>
      </c>
      <c r="FY38" s="41">
        <f t="shared" si="79"/>
        <v>2040.8610825073094</v>
      </c>
      <c r="FZ38" s="41">
        <f t="shared" si="79"/>
        <v>2542.8569251107997</v>
      </c>
      <c r="GA38" s="41">
        <f t="shared" si="79"/>
        <v>3155.4456748510929</v>
      </c>
      <c r="GB38" s="41">
        <f t="shared" si="79"/>
        <v>3897.8053630534405</v>
      </c>
      <c r="GC38" s="41">
        <f t="shared" si="79"/>
        <v>4790.3844896332248</v>
      </c>
      <c r="GD38" s="41">
        <f t="shared" si="79"/>
        <v>6010.3452043450734</v>
      </c>
      <c r="GE38" s="41">
        <f t="shared" si="79"/>
        <v>7554.8285899333077</v>
      </c>
      <c r="GF38" s="41">
        <f t="shared" si="79"/>
        <v>9368.4193907897243</v>
      </c>
      <c r="GG38" s="41">
        <f t="shared" si="79"/>
        <v>11452.473937672359</v>
      </c>
      <c r="GH38" s="41">
        <f t="shared" si="79"/>
        <v>13799.066865389215</v>
      </c>
      <c r="GI38" s="41">
        <f t="shared" si="79"/>
        <v>16391.768519865633</v>
      </c>
      <c r="GJ38" s="41">
        <f t="shared" si="79"/>
        <v>19205.165648573598</v>
      </c>
      <c r="GK38" s="41">
        <f t="shared" si="80"/>
        <v>22202.600757991091</v>
      </c>
      <c r="GL38" s="41">
        <f t="shared" si="80"/>
        <v>24802.093116785825</v>
      </c>
      <c r="GM38" s="41">
        <f t="shared" si="80"/>
        <v>26777.87291372033</v>
      </c>
      <c r="GN38" s="41">
        <f t="shared" si="80"/>
        <v>28290.333919583187</v>
      </c>
      <c r="GO38" s="41">
        <f t="shared" si="80"/>
        <v>29458.894469373259</v>
      </c>
      <c r="GP38" s="41">
        <f t="shared" si="80"/>
        <v>30369.438613460581</v>
      </c>
      <c r="GQ38" s="41">
        <f t="shared" si="80"/>
        <v>31084.246011630028</v>
      </c>
      <c r="GR38" s="41">
        <f t="shared" si="80"/>
        <v>31648.998335086853</v>
      </c>
      <c r="GS38" s="41">
        <f t="shared" si="80"/>
        <v>32097.619763579893</v>
      </c>
      <c r="GT38" s="41">
        <f t="shared" si="80"/>
        <v>32455.611763505807</v>
      </c>
      <c r="GU38" s="41">
        <f t="shared" si="80"/>
        <v>32742.364069436728</v>
      </c>
      <c r="GV38" s="41">
        <f t="shared" si="80"/>
        <v>32972.77268303046</v>
      </c>
      <c r="GW38" s="41">
        <f t="shared" si="80"/>
        <v>33158.386841623833</v>
      </c>
      <c r="GX38"/>
    </row>
    <row r="39" spans="1:206" x14ac:dyDescent="0.25">
      <c r="A39" s="24">
        <v>35</v>
      </c>
      <c r="C39" s="3"/>
      <c r="D39" s="44" t="s">
        <v>10</v>
      </c>
      <c r="E39" s="44">
        <v>30</v>
      </c>
      <c r="F39" s="44">
        <v>2.3199999999999998E-2</v>
      </c>
      <c r="G39" s="44">
        <v>1.6</v>
      </c>
      <c r="H39" s="44"/>
      <c r="I39" s="44"/>
      <c r="J39" s="44">
        <v>0.9</v>
      </c>
      <c r="K39" s="44">
        <v>32</v>
      </c>
      <c r="L39" s="44">
        <f>IF('Graph-Settings'!$I$6='Graph-Settings'!$C$46, K39, 'Graph-Settings'!$I$6)</f>
        <v>32</v>
      </c>
      <c r="M39" s="44">
        <f t="shared" si="81"/>
        <v>1</v>
      </c>
      <c r="N39" s="44">
        <f t="shared" si="82"/>
        <v>0.85743838155273511</v>
      </c>
      <c r="O39" s="44">
        <f t="shared" si="82"/>
        <v>1.0363258759567293</v>
      </c>
      <c r="P39" s="44">
        <f t="shared" si="82"/>
        <v>1.2505541263142974</v>
      </c>
      <c r="Q39" s="44">
        <f t="shared" si="68"/>
        <v>1.5063776442895589</v>
      </c>
      <c r="R39" s="44">
        <f t="shared" si="68"/>
        <v>1.8108919795937521</v>
      </c>
      <c r="S39" s="44">
        <f t="shared" si="68"/>
        <v>2.1720471331452398</v>
      </c>
      <c r="T39" s="44">
        <f t="shared" si="68"/>
        <v>2.5986167443803829</v>
      </c>
      <c r="U39" s="44">
        <f t="shared" si="68"/>
        <v>3.1001043747953609</v>
      </c>
      <c r="V39" s="44">
        <f t="shared" si="68"/>
        <v>3.6865646076426364</v>
      </c>
      <c r="W39" s="44">
        <f t="shared" si="68"/>
        <v>4.368313849203501</v>
      </c>
      <c r="X39" s="44">
        <f t="shared" si="68"/>
        <v>5.1555046665466184</v>
      </c>
      <c r="Y39" s="44">
        <f t="shared" si="68"/>
        <v>6.0575396688248846</v>
      </c>
      <c r="Z39" s="44">
        <f t="shared" si="68"/>
        <v>7.0823081968553563</v>
      </c>
      <c r="AA39" s="44">
        <f t="shared" si="68"/>
        <v>8.2352435907092989</v>
      </c>
      <c r="AB39" s="44">
        <f t="shared" si="68"/>
        <v>9.5182226766461238</v>
      </c>
      <c r="AC39" s="44">
        <f t="shared" si="68"/>
        <v>10.928363774407767</v>
      </c>
      <c r="AD39" s="44">
        <f t="shared" si="68"/>
        <v>12.456824656183485</v>
      </c>
      <c r="AE39" s="44">
        <f t="shared" si="68"/>
        <v>13.808318847813856</v>
      </c>
      <c r="AF39" s="44">
        <f t="shared" si="68"/>
        <v>14.854430965983687</v>
      </c>
      <c r="AG39" s="44">
        <f t="shared" si="68"/>
        <v>15.667889310208157</v>
      </c>
      <c r="AH39" s="44">
        <f t="shared" si="68"/>
        <v>16.304810540298863</v>
      </c>
      <c r="AI39" s="44">
        <f t="shared" si="68"/>
        <v>16.806689233832678</v>
      </c>
      <c r="AJ39" s="44">
        <f t="shared" si="68"/>
        <v>17.204380755933869</v>
      </c>
      <c r="AK39" s="44">
        <f t="shared" si="68"/>
        <v>17.521034999886453</v>
      </c>
      <c r="AL39" s="44">
        <f t="shared" si="68"/>
        <v>17.774193962770443</v>
      </c>
      <c r="AM39" s="44">
        <f t="shared" si="68"/>
        <v>17.977281209693253</v>
      </c>
      <c r="AN39" s="44">
        <f t="shared" si="68"/>
        <v>18.140663129578229</v>
      </c>
      <c r="AO39" s="44">
        <f t="shared" si="68"/>
        <v>18.272411428372166</v>
      </c>
      <c r="AP39" s="44">
        <f t="shared" si="68"/>
        <v>18.378856860168497</v>
      </c>
      <c r="AQ39" s="3"/>
      <c r="AR39" s="59">
        <f t="shared" si="86"/>
        <v>0.85743838155273511</v>
      </c>
      <c r="AS39" s="59">
        <f t="shared" si="86"/>
        <v>1.0363258759567293</v>
      </c>
      <c r="AT39" s="59">
        <f t="shared" si="86"/>
        <v>1.2505541263142974</v>
      </c>
      <c r="AU39" s="59">
        <f t="shared" si="86"/>
        <v>1.5063776442895589</v>
      </c>
      <c r="AV39" s="59">
        <f t="shared" si="86"/>
        <v>1.8108919795937521</v>
      </c>
      <c r="AW39" s="59">
        <f t="shared" si="86"/>
        <v>2.1720471331452398</v>
      </c>
      <c r="AX39" s="59">
        <f t="shared" si="86"/>
        <v>2.5986167443803829</v>
      </c>
      <c r="AY39" s="59">
        <f t="shared" si="86"/>
        <v>3.1001043747953609</v>
      </c>
      <c r="AZ39" s="59">
        <f t="shared" si="86"/>
        <v>3.6865646076426364</v>
      </c>
      <c r="BA39" s="59">
        <f t="shared" si="86"/>
        <v>4.368313849203501</v>
      </c>
      <c r="BB39" s="59">
        <f t="shared" si="86"/>
        <v>5.1555046665466184</v>
      </c>
      <c r="BC39" s="59">
        <f t="shared" si="86"/>
        <v>6.0575396688248846</v>
      </c>
      <c r="BD39" s="59">
        <f t="shared" si="86"/>
        <v>7.0823081968553563</v>
      </c>
      <c r="BE39" s="59">
        <f t="shared" si="86"/>
        <v>8.2352435907092989</v>
      </c>
      <c r="BF39" s="59">
        <f t="shared" si="86"/>
        <v>9.5182226766461238</v>
      </c>
      <c r="BG39" s="59">
        <f t="shared" si="86"/>
        <v>10.928363774407767</v>
      </c>
      <c r="BH39" s="59">
        <f t="shared" si="87"/>
        <v>12.456824656183485</v>
      </c>
      <c r="BI39" s="59">
        <f t="shared" si="87"/>
        <v>13.808318847813856</v>
      </c>
      <c r="BJ39" s="59">
        <f t="shared" si="87"/>
        <v>14.854430965983687</v>
      </c>
      <c r="BK39" s="59">
        <f t="shared" si="87"/>
        <v>15.667889310208157</v>
      </c>
      <c r="BL39" s="59">
        <f t="shared" si="87"/>
        <v>16.304810540298863</v>
      </c>
      <c r="BM39" s="59">
        <f t="shared" si="87"/>
        <v>16.806689233832678</v>
      </c>
      <c r="BN39" s="59">
        <f t="shared" si="87"/>
        <v>17.204380755933869</v>
      </c>
      <c r="BO39" s="59">
        <f t="shared" si="87"/>
        <v>17.521034999886453</v>
      </c>
      <c r="BP39" s="59">
        <f t="shared" si="87"/>
        <v>17.774193962770443</v>
      </c>
      <c r="BQ39" s="59">
        <f t="shared" si="87"/>
        <v>17.977281209693253</v>
      </c>
      <c r="BR39" s="59">
        <f t="shared" si="87"/>
        <v>18.140663129578229</v>
      </c>
      <c r="BS39" s="59">
        <f t="shared" si="87"/>
        <v>18.272411428372166</v>
      </c>
      <c r="BT39" s="59">
        <f t="shared" si="87"/>
        <v>18.378856860168497</v>
      </c>
      <c r="BU39" s="3"/>
      <c r="BV39" s="3"/>
      <c r="BW39" s="59" t="s">
        <v>10</v>
      </c>
      <c r="BX39" s="44"/>
      <c r="BY39" s="44"/>
      <c r="BZ39" s="44"/>
      <c r="CA39" s="44">
        <f>1.5*(1-EXP(-0.0183*L39))</f>
        <v>0.66484245216886662</v>
      </c>
      <c r="CB39" s="44"/>
      <c r="CC39" s="44"/>
      <c r="CD39" s="44"/>
      <c r="CE39" s="44"/>
      <c r="CF39" s="44"/>
      <c r="CG39" s="44"/>
      <c r="CH39" s="3"/>
      <c r="CI39" s="59"/>
      <c r="CJ39" s="44"/>
      <c r="CK39" s="44"/>
      <c r="CL39" s="44"/>
      <c r="CM39" s="44"/>
      <c r="CN39" s="44"/>
      <c r="CO39" s="44"/>
      <c r="CP39" s="44"/>
      <c r="CQ39" s="44"/>
      <c r="CR39" s="44"/>
      <c r="CS39" s="44"/>
      <c r="CT39" s="44"/>
      <c r="CU39" s="44"/>
      <c r="CV39" s="44"/>
      <c r="CW39" s="44"/>
      <c r="CX39" s="44"/>
      <c r="CY39" s="44"/>
      <c r="CZ39" s="44"/>
      <c r="DA39" s="44"/>
      <c r="DB39" s="44"/>
      <c r="DC39" s="44"/>
      <c r="DD39" s="44"/>
      <c r="DE39" s="44"/>
      <c r="DF39" s="44"/>
      <c r="DG39" s="44"/>
      <c r="DH39" s="44"/>
      <c r="DI39" s="44"/>
      <c r="DJ39" s="44"/>
      <c r="DK39" s="44"/>
      <c r="DL39" s="44"/>
      <c r="DM39" s="44">
        <f t="shared" si="75"/>
        <v>0</v>
      </c>
      <c r="DN39" s="44">
        <f t="shared" si="75"/>
        <v>0</v>
      </c>
      <c r="DO39" s="44">
        <f t="shared" si="75"/>
        <v>0</v>
      </c>
      <c r="DP39" s="44">
        <f t="shared" si="75"/>
        <v>0</v>
      </c>
      <c r="DQ39" s="44">
        <f t="shared" si="75"/>
        <v>0</v>
      </c>
      <c r="DR39" s="44">
        <f t="shared" si="75"/>
        <v>0</v>
      </c>
      <c r="DS39" s="44">
        <f t="shared" si="75"/>
        <v>0</v>
      </c>
      <c r="DT39" s="44">
        <f t="shared" si="75"/>
        <v>0</v>
      </c>
      <c r="DU39" s="44">
        <f t="shared" si="75"/>
        <v>0</v>
      </c>
      <c r="DV39" s="44">
        <f t="shared" si="75"/>
        <v>0</v>
      </c>
      <c r="DW39" s="44">
        <f t="shared" si="75"/>
        <v>0</v>
      </c>
      <c r="DX39" s="44">
        <f t="shared" si="75"/>
        <v>0</v>
      </c>
      <c r="DY39" s="44">
        <f t="shared" si="75"/>
        <v>0</v>
      </c>
      <c r="DZ39" s="44">
        <f t="shared" si="75"/>
        <v>0</v>
      </c>
      <c r="EA39" s="44">
        <f t="shared" si="75"/>
        <v>0</v>
      </c>
      <c r="EB39" s="44">
        <f t="shared" si="75"/>
        <v>0</v>
      </c>
      <c r="EC39" s="44">
        <f t="shared" si="76"/>
        <v>0</v>
      </c>
      <c r="ED39" s="44">
        <f t="shared" si="76"/>
        <v>0</v>
      </c>
      <c r="EE39" s="44">
        <f t="shared" si="76"/>
        <v>0</v>
      </c>
      <c r="EF39" s="44">
        <f t="shared" si="76"/>
        <v>0</v>
      </c>
      <c r="EG39" s="44">
        <f t="shared" si="76"/>
        <v>0</v>
      </c>
      <c r="EH39" s="44">
        <f t="shared" si="76"/>
        <v>0</v>
      </c>
      <c r="EI39" s="44">
        <f t="shared" si="76"/>
        <v>0</v>
      </c>
      <c r="EJ39" s="44">
        <f t="shared" si="76"/>
        <v>0</v>
      </c>
      <c r="EK39" s="44">
        <f t="shared" si="76"/>
        <v>0</v>
      </c>
      <c r="EL39" s="44">
        <f t="shared" si="76"/>
        <v>0</v>
      </c>
      <c r="EM39" s="44">
        <f t="shared" si="76"/>
        <v>0</v>
      </c>
      <c r="EN39" s="44">
        <f t="shared" si="76"/>
        <v>0</v>
      </c>
      <c r="EO39" s="44">
        <f t="shared" si="76"/>
        <v>0</v>
      </c>
      <c r="EP39" s="44"/>
      <c r="EQ39" s="44">
        <f t="shared" si="77"/>
        <v>0.66484245216886662</v>
      </c>
      <c r="ER39" s="44">
        <f t="shared" si="77"/>
        <v>0.66484245216886662</v>
      </c>
      <c r="ES39" s="44">
        <f t="shared" si="77"/>
        <v>0.66484245216886662</v>
      </c>
      <c r="ET39" s="44">
        <f t="shared" si="77"/>
        <v>0.66484245216886662</v>
      </c>
      <c r="EU39" s="44">
        <f t="shared" si="77"/>
        <v>0.66484245216886662</v>
      </c>
      <c r="EV39" s="44">
        <f t="shared" si="77"/>
        <v>0.66484245216886662</v>
      </c>
      <c r="EW39" s="44">
        <f t="shared" si="77"/>
        <v>0.66484245216886662</v>
      </c>
      <c r="EX39" s="44">
        <f t="shared" si="77"/>
        <v>0.66484245216886662</v>
      </c>
      <c r="EY39" s="44">
        <f t="shared" si="77"/>
        <v>0.66484245216886662</v>
      </c>
      <c r="EZ39" s="44">
        <f t="shared" si="77"/>
        <v>0.66484245216886662</v>
      </c>
      <c r="FA39" s="44">
        <f t="shared" si="77"/>
        <v>0.66484245216886662</v>
      </c>
      <c r="FB39" s="44">
        <f t="shared" si="77"/>
        <v>0.66484245216886662</v>
      </c>
      <c r="FC39" s="44">
        <f t="shared" si="77"/>
        <v>0.66484245216886662</v>
      </c>
      <c r="FD39" s="44">
        <f t="shared" si="77"/>
        <v>0.66484245216886662</v>
      </c>
      <c r="FE39" s="44">
        <f t="shared" si="77"/>
        <v>0.66484245216886662</v>
      </c>
      <c r="FF39" s="44">
        <f t="shared" si="77"/>
        <v>0.66484245216886662</v>
      </c>
      <c r="FG39" s="44">
        <f t="shared" si="78"/>
        <v>0.66484245216886662</v>
      </c>
      <c r="FH39" s="44">
        <f t="shared" si="78"/>
        <v>0.66484245216886662</v>
      </c>
      <c r="FI39" s="44">
        <f t="shared" si="78"/>
        <v>0.66484245216886662</v>
      </c>
      <c r="FJ39" s="44">
        <f t="shared" si="78"/>
        <v>0.66484245216886662</v>
      </c>
      <c r="FK39" s="44">
        <f t="shared" si="78"/>
        <v>0.66484245216886662</v>
      </c>
      <c r="FL39" s="44">
        <f t="shared" si="78"/>
        <v>0.66484245216886662</v>
      </c>
      <c r="FM39" s="44">
        <f t="shared" si="78"/>
        <v>0.66484245216886662</v>
      </c>
      <c r="FN39" s="44">
        <f t="shared" si="78"/>
        <v>0.66484245216886662</v>
      </c>
      <c r="FO39" s="44">
        <f t="shared" si="78"/>
        <v>0.66484245216886662</v>
      </c>
      <c r="FP39" s="44">
        <f t="shared" si="78"/>
        <v>0.66484245216886662</v>
      </c>
      <c r="FQ39" s="44">
        <f t="shared" si="78"/>
        <v>0.66484245216886662</v>
      </c>
      <c r="FR39" s="44">
        <f t="shared" si="78"/>
        <v>0.66484245216886662</v>
      </c>
      <c r="FS39" s="44">
        <f t="shared" si="78"/>
        <v>0.66484245216886662</v>
      </c>
      <c r="FT39" s="44"/>
      <c r="FU39" s="44">
        <f t="shared" si="90"/>
        <v>171.01843085256741</v>
      </c>
      <c r="FV39" s="44">
        <f t="shared" si="79"/>
        <v>206.69803098513617</v>
      </c>
      <c r="FW39" s="44">
        <f t="shared" si="79"/>
        <v>249.42644157260762</v>
      </c>
      <c r="FX39" s="44">
        <f t="shared" si="79"/>
        <v>300.45114207654927</v>
      </c>
      <c r="FY39" s="44">
        <f t="shared" si="79"/>
        <v>361.18735929781298</v>
      </c>
      <c r="FZ39" s="44">
        <f t="shared" si="79"/>
        <v>433.22074266799137</v>
      </c>
      <c r="GA39" s="44">
        <f t="shared" si="79"/>
        <v>518.30121857427912</v>
      </c>
      <c r="GB39" s="44">
        <f t="shared" si="79"/>
        <v>618.32429835551363</v>
      </c>
      <c r="GC39" s="44">
        <f t="shared" si="79"/>
        <v>735.2953961472258</v>
      </c>
      <c r="GD39" s="44">
        <f t="shared" si="79"/>
        <v>871.27214740430281</v>
      </c>
      <c r="GE39" s="44">
        <f t="shared" si="79"/>
        <v>1028.2795094024666</v>
      </c>
      <c r="GF39" s="44">
        <f t="shared" si="79"/>
        <v>1208.192858259516</v>
      </c>
      <c r="GG39" s="44">
        <f t="shared" si="79"/>
        <v>1412.5857445838938</v>
      </c>
      <c r="GH39" s="44">
        <f t="shared" si="79"/>
        <v>1642.5418629165335</v>
      </c>
      <c r="GI39" s="44">
        <f t="shared" si="79"/>
        <v>1898.4355513892165</v>
      </c>
      <c r="GJ39" s="44">
        <f t="shared" si="79"/>
        <v>2179.6920509912011</v>
      </c>
      <c r="GK39" s="44">
        <f t="shared" si="80"/>
        <v>2484.5477551963882</v>
      </c>
      <c r="GL39" s="44">
        <f t="shared" si="80"/>
        <v>2754.1069689330429</v>
      </c>
      <c r="GM39" s="44">
        <f t="shared" si="80"/>
        <v>2962.7568926993217</v>
      </c>
      <c r="GN39" s="44">
        <f t="shared" si="80"/>
        <v>3125.0033847927489</v>
      </c>
      <c r="GO39" s="44">
        <f t="shared" si="80"/>
        <v>3252.0390665283235</v>
      </c>
      <c r="GP39" s="44">
        <f t="shared" si="80"/>
        <v>3352.1401449184223</v>
      </c>
      <c r="GQ39" s="44">
        <f t="shared" si="80"/>
        <v>3431.4608069465794</v>
      </c>
      <c r="GR39" s="44">
        <f t="shared" si="80"/>
        <v>3494.6183621583141</v>
      </c>
      <c r="GS39" s="44">
        <f t="shared" si="80"/>
        <v>3545.1116098600096</v>
      </c>
      <c r="GT39" s="44">
        <f t="shared" si="80"/>
        <v>3585.6179168345252</v>
      </c>
      <c r="GU39" s="44">
        <f t="shared" si="80"/>
        <v>3618.2048877114407</v>
      </c>
      <c r="GV39" s="44">
        <f t="shared" si="80"/>
        <v>3644.4824463232117</v>
      </c>
      <c r="GW39" s="44">
        <f t="shared" si="80"/>
        <v>3665.713278892506</v>
      </c>
      <c r="GX39"/>
    </row>
    <row r="40" spans="1:206" x14ac:dyDescent="0.25">
      <c r="A40" s="24">
        <v>36</v>
      </c>
      <c r="C40" s="3"/>
      <c r="D40" s="44" t="s">
        <v>11</v>
      </c>
      <c r="E40" s="44">
        <v>30</v>
      </c>
      <c r="F40" s="44">
        <v>2.3199999999999998E-2</v>
      </c>
      <c r="G40" s="44">
        <v>1.6</v>
      </c>
      <c r="H40" s="44"/>
      <c r="I40" s="44"/>
      <c r="J40" s="44">
        <v>0.9</v>
      </c>
      <c r="K40" s="44">
        <v>32</v>
      </c>
      <c r="L40" s="44">
        <f>IF('Graph-Settings'!$I$6='Graph-Settings'!$C$46, K40, 'Graph-Settings'!$I$6)</f>
        <v>32</v>
      </c>
      <c r="M40" s="44">
        <f t="shared" si="81"/>
        <v>1</v>
      </c>
      <c r="N40" s="44">
        <f>IF('Graph-Settings'!$I$6&gt;69, 0.2*(N39), 0)</f>
        <v>0.17148767631054704</v>
      </c>
      <c r="O40" s="44">
        <f>IF('Graph-Settings'!$I$6&gt;69, 0.2*(O39), 0)</f>
        <v>0.20726517519134588</v>
      </c>
      <c r="P40" s="44">
        <f>IF('Graph-Settings'!$I$6&gt;69, 0.2*(P39), 0)</f>
        <v>0.25011082526285949</v>
      </c>
      <c r="Q40" s="44">
        <f>IF('Graph-Settings'!$I$6&gt;69, 0.2*(Q39), 0)</f>
        <v>0.30127552885791181</v>
      </c>
      <c r="R40" s="44">
        <f>IF('Graph-Settings'!$I$6&gt;69, 0.2*(R39), 0)</f>
        <v>0.36217839591875045</v>
      </c>
      <c r="S40" s="44">
        <f>IF('Graph-Settings'!$I$6&gt;69, 0.2*(S39), 0)</f>
        <v>0.43440942662904797</v>
      </c>
      <c r="T40" s="44">
        <f>IF('Graph-Settings'!$I$6&gt;69, 0.2*(T39), 0)</f>
        <v>0.51972334887607663</v>
      </c>
      <c r="U40" s="44">
        <f>IF('Graph-Settings'!$I$6&gt;69, 0.2*(U39), 0)</f>
        <v>0.62002087495907221</v>
      </c>
      <c r="V40" s="44">
        <f>IF('Graph-Settings'!$I$6&gt;69, 0.2*(V39), 0)</f>
        <v>0.73731292152852734</v>
      </c>
      <c r="W40" s="44">
        <f>IF('Graph-Settings'!$I$6&gt;69, 0.2*(W39), 0)</f>
        <v>0.87366276984070024</v>
      </c>
      <c r="X40" s="44">
        <f>IF('Graph-Settings'!$I$6&gt;69, 0.2*(X39), 0)</f>
        <v>1.0311009333093237</v>
      </c>
      <c r="Y40" s="44">
        <f>IF('Graph-Settings'!$I$6&gt;69, 0.2*(Y39), 0)</f>
        <v>1.211507933764977</v>
      </c>
      <c r="Z40" s="44">
        <f>IF('Graph-Settings'!$I$6&gt;69, 0.2*(Z39), 0)</f>
        <v>1.4164616393710714</v>
      </c>
      <c r="AA40" s="44">
        <f>IF('Graph-Settings'!$I$6&gt;69, 0.2*(AA39), 0)</f>
        <v>1.6470487181418598</v>
      </c>
      <c r="AB40" s="44">
        <f>IF('Graph-Settings'!$I$6&gt;69, 0.2*(AB39), 0)</f>
        <v>1.9036445353292248</v>
      </c>
      <c r="AC40" s="44">
        <f>IF('Graph-Settings'!$I$6&gt;69, 0.2*(AC39), 0)</f>
        <v>2.1856727548815535</v>
      </c>
      <c r="AD40" s="44">
        <f>IF('Graph-Settings'!$I$6&gt;69, 0.2*(AD39), 0)</f>
        <v>2.4913649312366974</v>
      </c>
      <c r="AE40" s="44">
        <f>IF('Graph-Settings'!$I$6&gt;69, 0.2*(AE39), 0)</f>
        <v>2.7616637695627713</v>
      </c>
      <c r="AF40" s="44">
        <f>IF('Graph-Settings'!$I$6&gt;69, 0.2*(AF39), 0)</f>
        <v>2.9708861931967374</v>
      </c>
      <c r="AG40" s="44">
        <f>IF('Graph-Settings'!$I$6&gt;69, 0.2*(AG39), 0)</f>
        <v>3.1335778620416317</v>
      </c>
      <c r="AH40" s="44">
        <f>IF('Graph-Settings'!$I$6&gt;69, 0.2*(AH39), 0)</f>
        <v>3.2609621080597728</v>
      </c>
      <c r="AI40" s="44">
        <f>IF('Graph-Settings'!$I$6&gt;69, 0.2*(AI39), 0)</f>
        <v>3.3613378467665358</v>
      </c>
      <c r="AJ40" s="44">
        <f>IF('Graph-Settings'!$I$6&gt;69, 0.2*(AJ39), 0)</f>
        <v>3.440876151186774</v>
      </c>
      <c r="AK40" s="44">
        <f>IF('Graph-Settings'!$I$6&gt;69, 0.2*(AK39), 0)</f>
        <v>3.5042069999772907</v>
      </c>
      <c r="AL40" s="44">
        <f>IF('Graph-Settings'!$I$6&gt;69, 0.2*(AL39), 0)</f>
        <v>3.5548387925540887</v>
      </c>
      <c r="AM40" s="44">
        <f>IF('Graph-Settings'!$I$6&gt;69, 0.2*(AM39), 0)</f>
        <v>3.5954562419386509</v>
      </c>
      <c r="AN40" s="44">
        <f>IF('Graph-Settings'!$I$6&gt;69, 0.2*(AN39), 0)</f>
        <v>3.6281326259156459</v>
      </c>
      <c r="AO40" s="44">
        <f>IF('Graph-Settings'!$I$6&gt;69, 0.2*(AO39), 0)</f>
        <v>3.6544822856744332</v>
      </c>
      <c r="AP40" s="44">
        <f>IF('Graph-Settings'!$I$6&gt;69, 0.2*(AP39), 0)</f>
        <v>3.6757713720336995</v>
      </c>
      <c r="AQ40" s="3"/>
      <c r="AR40" s="59">
        <f t="shared" si="86"/>
        <v>0.17148767631054704</v>
      </c>
      <c r="AS40" s="59">
        <f t="shared" si="86"/>
        <v>0.20726517519134588</v>
      </c>
      <c r="AT40" s="59">
        <f t="shared" si="86"/>
        <v>0.25011082526285949</v>
      </c>
      <c r="AU40" s="59">
        <f t="shared" si="86"/>
        <v>0.30127552885791181</v>
      </c>
      <c r="AV40" s="59">
        <f t="shared" si="86"/>
        <v>0.36217839591875045</v>
      </c>
      <c r="AW40" s="59">
        <f t="shared" si="86"/>
        <v>0.43440942662904797</v>
      </c>
      <c r="AX40" s="59">
        <f t="shared" si="86"/>
        <v>0.51972334887607663</v>
      </c>
      <c r="AY40" s="59">
        <f t="shared" si="86"/>
        <v>0.62002087495907221</v>
      </c>
      <c r="AZ40" s="59">
        <f t="shared" si="86"/>
        <v>0.73731292152852734</v>
      </c>
      <c r="BA40" s="59">
        <f t="shared" si="86"/>
        <v>0.87366276984070024</v>
      </c>
      <c r="BB40" s="59">
        <f t="shared" si="86"/>
        <v>1.0311009333093237</v>
      </c>
      <c r="BC40" s="59">
        <f t="shared" si="86"/>
        <v>1.211507933764977</v>
      </c>
      <c r="BD40" s="59">
        <f t="shared" si="86"/>
        <v>1.4164616393710714</v>
      </c>
      <c r="BE40" s="59">
        <f t="shared" si="86"/>
        <v>1.6470487181418598</v>
      </c>
      <c r="BF40" s="59">
        <f t="shared" si="86"/>
        <v>1.9036445353292248</v>
      </c>
      <c r="BG40" s="59">
        <f t="shared" si="86"/>
        <v>2.1856727548815535</v>
      </c>
      <c r="BH40" s="59">
        <f t="shared" si="87"/>
        <v>2.4913649312366974</v>
      </c>
      <c r="BI40" s="59">
        <f t="shared" si="87"/>
        <v>2.7616637695627713</v>
      </c>
      <c r="BJ40" s="59">
        <f t="shared" si="87"/>
        <v>2.9708861931967374</v>
      </c>
      <c r="BK40" s="59">
        <f t="shared" si="87"/>
        <v>3.1335778620416317</v>
      </c>
      <c r="BL40" s="59">
        <f t="shared" si="87"/>
        <v>3.2609621080597728</v>
      </c>
      <c r="BM40" s="59">
        <f t="shared" si="87"/>
        <v>3.3613378467665358</v>
      </c>
      <c r="BN40" s="59">
        <f t="shared" si="87"/>
        <v>3.440876151186774</v>
      </c>
      <c r="BO40" s="59">
        <f t="shared" si="87"/>
        <v>3.5042069999772907</v>
      </c>
      <c r="BP40" s="59">
        <f t="shared" si="87"/>
        <v>3.5548387925540887</v>
      </c>
      <c r="BQ40" s="59">
        <f t="shared" si="87"/>
        <v>3.5954562419386509</v>
      </c>
      <c r="BR40" s="59">
        <f t="shared" si="87"/>
        <v>3.6281326259156459</v>
      </c>
      <c r="BS40" s="59">
        <f t="shared" si="87"/>
        <v>3.6544822856744332</v>
      </c>
      <c r="BT40" s="59">
        <f t="shared" si="87"/>
        <v>3.6757713720336995</v>
      </c>
      <c r="BU40" s="3"/>
      <c r="BV40" s="3"/>
      <c r="BW40" s="59" t="s">
        <v>11</v>
      </c>
      <c r="BX40" s="44"/>
      <c r="BY40" s="44"/>
      <c r="BZ40" s="44"/>
      <c r="CA40" s="44">
        <f>1.5*(1-EXP(-0.0183*L40))</f>
        <v>0.66484245216886662</v>
      </c>
      <c r="CB40" s="44"/>
      <c r="CC40" s="44"/>
      <c r="CD40" s="44"/>
      <c r="CE40" s="44"/>
      <c r="CF40" s="44"/>
      <c r="CG40" s="44"/>
      <c r="CH40" s="3"/>
      <c r="CI40" s="59"/>
      <c r="CJ40" s="44"/>
      <c r="CK40" s="44"/>
      <c r="CL40" s="44"/>
      <c r="CM40" s="44"/>
      <c r="CN40" s="44"/>
      <c r="CO40" s="44"/>
      <c r="CP40" s="44"/>
      <c r="CQ40" s="44"/>
      <c r="CR40" s="44"/>
      <c r="CS40" s="44"/>
      <c r="CT40" s="44"/>
      <c r="CU40" s="44"/>
      <c r="CV40" s="44"/>
      <c r="CW40" s="44"/>
      <c r="CX40" s="44"/>
      <c r="CY40" s="44"/>
      <c r="CZ40" s="44"/>
      <c r="DA40" s="44"/>
      <c r="DB40" s="44"/>
      <c r="DC40" s="44"/>
      <c r="DD40" s="44"/>
      <c r="DE40" s="44"/>
      <c r="DF40" s="44"/>
      <c r="DG40" s="44"/>
      <c r="DH40" s="44"/>
      <c r="DI40" s="44"/>
      <c r="DJ40" s="44"/>
      <c r="DK40" s="44"/>
      <c r="DL40" s="44"/>
      <c r="DM40" s="44">
        <f t="shared" si="75"/>
        <v>0</v>
      </c>
      <c r="DN40" s="44">
        <f t="shared" si="75"/>
        <v>0</v>
      </c>
      <c r="DO40" s="44">
        <f t="shared" si="75"/>
        <v>0</v>
      </c>
      <c r="DP40" s="44">
        <f t="shared" si="75"/>
        <v>0</v>
      </c>
      <c r="DQ40" s="44">
        <f t="shared" si="75"/>
        <v>0</v>
      </c>
      <c r="DR40" s="44">
        <f t="shared" si="75"/>
        <v>0</v>
      </c>
      <c r="DS40" s="44">
        <f t="shared" si="75"/>
        <v>0</v>
      </c>
      <c r="DT40" s="44">
        <f t="shared" si="75"/>
        <v>0</v>
      </c>
      <c r="DU40" s="44">
        <f t="shared" si="75"/>
        <v>0</v>
      </c>
      <c r="DV40" s="44">
        <f t="shared" si="75"/>
        <v>0</v>
      </c>
      <c r="DW40" s="44">
        <f t="shared" si="75"/>
        <v>0</v>
      </c>
      <c r="DX40" s="44">
        <f t="shared" si="75"/>
        <v>0</v>
      </c>
      <c r="DY40" s="44">
        <f t="shared" si="75"/>
        <v>0</v>
      </c>
      <c r="DZ40" s="44">
        <f t="shared" si="75"/>
        <v>0</v>
      </c>
      <c r="EA40" s="44">
        <f t="shared" si="75"/>
        <v>0</v>
      </c>
      <c r="EB40" s="44">
        <f t="shared" si="75"/>
        <v>0</v>
      </c>
      <c r="EC40" s="44">
        <f t="shared" si="76"/>
        <v>0</v>
      </c>
      <c r="ED40" s="44">
        <f t="shared" si="76"/>
        <v>0</v>
      </c>
      <c r="EE40" s="44">
        <f t="shared" si="76"/>
        <v>0</v>
      </c>
      <c r="EF40" s="44">
        <f t="shared" si="76"/>
        <v>0</v>
      </c>
      <c r="EG40" s="44">
        <f t="shared" si="76"/>
        <v>0</v>
      </c>
      <c r="EH40" s="44">
        <f t="shared" si="76"/>
        <v>0</v>
      </c>
      <c r="EI40" s="44">
        <f t="shared" si="76"/>
        <v>0</v>
      </c>
      <c r="EJ40" s="44">
        <f t="shared" si="76"/>
        <v>0</v>
      </c>
      <c r="EK40" s="44">
        <f t="shared" si="76"/>
        <v>0</v>
      </c>
      <c r="EL40" s="44">
        <f t="shared" si="76"/>
        <v>0</v>
      </c>
      <c r="EM40" s="44">
        <f t="shared" si="76"/>
        <v>0</v>
      </c>
      <c r="EN40" s="44">
        <f t="shared" si="76"/>
        <v>0</v>
      </c>
      <c r="EO40" s="44">
        <f t="shared" si="76"/>
        <v>0</v>
      </c>
      <c r="EP40" s="44"/>
      <c r="EQ40" s="44">
        <f t="shared" si="77"/>
        <v>0.66484245216886662</v>
      </c>
      <c r="ER40" s="44">
        <f t="shared" si="77"/>
        <v>0.66484245216886662</v>
      </c>
      <c r="ES40" s="44">
        <f t="shared" si="77"/>
        <v>0.66484245216886662</v>
      </c>
      <c r="ET40" s="44">
        <f t="shared" si="77"/>
        <v>0.66484245216886662</v>
      </c>
      <c r="EU40" s="44">
        <f t="shared" si="77"/>
        <v>0.66484245216886662</v>
      </c>
      <c r="EV40" s="44">
        <f t="shared" si="77"/>
        <v>0.66484245216886662</v>
      </c>
      <c r="EW40" s="44">
        <f t="shared" si="77"/>
        <v>0.66484245216886662</v>
      </c>
      <c r="EX40" s="44">
        <f t="shared" si="77"/>
        <v>0.66484245216886662</v>
      </c>
      <c r="EY40" s="44">
        <f t="shared" si="77"/>
        <v>0.66484245216886662</v>
      </c>
      <c r="EZ40" s="44">
        <f t="shared" si="77"/>
        <v>0.66484245216886662</v>
      </c>
      <c r="FA40" s="44">
        <f t="shared" si="77"/>
        <v>0.66484245216886662</v>
      </c>
      <c r="FB40" s="44">
        <f t="shared" si="77"/>
        <v>0.66484245216886662</v>
      </c>
      <c r="FC40" s="44">
        <f t="shared" si="77"/>
        <v>0.66484245216886662</v>
      </c>
      <c r="FD40" s="44">
        <f t="shared" si="77"/>
        <v>0.66484245216886662</v>
      </c>
      <c r="FE40" s="44">
        <f t="shared" si="77"/>
        <v>0.66484245216886662</v>
      </c>
      <c r="FF40" s="44">
        <f t="shared" si="77"/>
        <v>0.66484245216886662</v>
      </c>
      <c r="FG40" s="44">
        <f t="shared" si="78"/>
        <v>0.66484245216886662</v>
      </c>
      <c r="FH40" s="44">
        <f t="shared" si="78"/>
        <v>0.66484245216886662</v>
      </c>
      <c r="FI40" s="44">
        <f t="shared" si="78"/>
        <v>0.66484245216886662</v>
      </c>
      <c r="FJ40" s="44">
        <f t="shared" si="78"/>
        <v>0.66484245216886662</v>
      </c>
      <c r="FK40" s="44">
        <f t="shared" si="78"/>
        <v>0.66484245216886662</v>
      </c>
      <c r="FL40" s="44">
        <f t="shared" si="78"/>
        <v>0.66484245216886662</v>
      </c>
      <c r="FM40" s="44">
        <f t="shared" si="78"/>
        <v>0.66484245216886662</v>
      </c>
      <c r="FN40" s="44">
        <f t="shared" si="78"/>
        <v>0.66484245216886662</v>
      </c>
      <c r="FO40" s="44">
        <f t="shared" si="78"/>
        <v>0.66484245216886662</v>
      </c>
      <c r="FP40" s="44">
        <f t="shared" si="78"/>
        <v>0.66484245216886662</v>
      </c>
      <c r="FQ40" s="44">
        <f t="shared" si="78"/>
        <v>0.66484245216886662</v>
      </c>
      <c r="FR40" s="44">
        <f t="shared" si="78"/>
        <v>0.66484245216886662</v>
      </c>
      <c r="FS40" s="44">
        <f t="shared" si="78"/>
        <v>0.66484245216886662</v>
      </c>
      <c r="FT40" s="44"/>
      <c r="FU40" s="44">
        <f t="shared" si="90"/>
        <v>34.203686170513485</v>
      </c>
      <c r="FV40" s="44">
        <f t="shared" si="79"/>
        <v>41.339606197027237</v>
      </c>
      <c r="FW40" s="44">
        <f t="shared" si="79"/>
        <v>49.885288314521524</v>
      </c>
      <c r="FX40" s="44">
        <f t="shared" si="79"/>
        <v>60.090228415309866</v>
      </c>
      <c r="FY40" s="44">
        <f t="shared" si="79"/>
        <v>72.237471859562604</v>
      </c>
      <c r="FZ40" s="44">
        <f t="shared" si="79"/>
        <v>86.644148533598269</v>
      </c>
      <c r="GA40" s="44">
        <f t="shared" si="79"/>
        <v>103.66024371485584</v>
      </c>
      <c r="GB40" s="44">
        <f t="shared" si="79"/>
        <v>123.66485967110273</v>
      </c>
      <c r="GC40" s="44">
        <f t="shared" si="79"/>
        <v>147.05907922944516</v>
      </c>
      <c r="GD40" s="44">
        <f t="shared" si="79"/>
        <v>174.25442948086058</v>
      </c>
      <c r="GE40" s="44">
        <f t="shared" si="79"/>
        <v>205.65590188049333</v>
      </c>
      <c r="GF40" s="44">
        <f t="shared" si="79"/>
        <v>241.63857165190322</v>
      </c>
      <c r="GG40" s="44">
        <f t="shared" si="79"/>
        <v>282.51714891677875</v>
      </c>
      <c r="GH40" s="44">
        <f t="shared" si="79"/>
        <v>328.50837258330671</v>
      </c>
      <c r="GI40" s="44">
        <f t="shared" si="79"/>
        <v>379.68711027784332</v>
      </c>
      <c r="GJ40" s="44">
        <f t="shared" si="79"/>
        <v>435.93841019824026</v>
      </c>
      <c r="GK40" s="44">
        <f t="shared" si="80"/>
        <v>496.90955103927769</v>
      </c>
      <c r="GL40" s="44">
        <f t="shared" si="80"/>
        <v>550.82139378660861</v>
      </c>
      <c r="GM40" s="44">
        <f t="shared" si="80"/>
        <v>592.55137853986446</v>
      </c>
      <c r="GN40" s="44">
        <f t="shared" si="80"/>
        <v>625.00067695854978</v>
      </c>
      <c r="GO40" s="44">
        <f t="shared" si="80"/>
        <v>650.40781330566472</v>
      </c>
      <c r="GP40" s="44">
        <f t="shared" si="80"/>
        <v>670.4280289836845</v>
      </c>
      <c r="GQ40" s="44">
        <f t="shared" si="80"/>
        <v>686.29216138931599</v>
      </c>
      <c r="GR40" s="44">
        <f t="shared" si="80"/>
        <v>698.92367243166279</v>
      </c>
      <c r="GS40" s="44">
        <f t="shared" si="80"/>
        <v>709.02232197200192</v>
      </c>
      <c r="GT40" s="44">
        <f t="shared" si="80"/>
        <v>717.12358336690511</v>
      </c>
      <c r="GU40" s="44">
        <f t="shared" si="80"/>
        <v>723.64097754228817</v>
      </c>
      <c r="GV40" s="44">
        <f t="shared" si="80"/>
        <v>728.89648926464236</v>
      </c>
      <c r="GW40" s="44">
        <f t="shared" si="80"/>
        <v>733.14265577850119</v>
      </c>
      <c r="GX40"/>
    </row>
    <row r="41" spans="1:206" x14ac:dyDescent="0.25">
      <c r="A41" s="24">
        <v>37</v>
      </c>
      <c r="C41" s="3"/>
      <c r="D41" s="45" t="s">
        <v>12</v>
      </c>
      <c r="E41" s="45">
        <v>75</v>
      </c>
      <c r="F41" s="45">
        <v>2.9700000000000001E-2</v>
      </c>
      <c r="G41" s="45">
        <v>1.3</v>
      </c>
      <c r="H41" s="45"/>
      <c r="I41" s="45"/>
      <c r="J41" s="45">
        <v>0.75</v>
      </c>
      <c r="K41" s="45">
        <v>38</v>
      </c>
      <c r="L41" s="45">
        <f>IF('Graph-Settings'!$I$6='Graph-Settings'!$C$46, K41, 'Graph-Settings'!$I$6)</f>
        <v>38</v>
      </c>
      <c r="M41" s="45">
        <f t="shared" si="81"/>
        <v>1</v>
      </c>
      <c r="N41" s="45">
        <f t="shared" si="82"/>
        <v>5.6389638705733285</v>
      </c>
      <c r="O41" s="45">
        <f t="shared" si="82"/>
        <v>6.559957197291209</v>
      </c>
      <c r="P41" s="45">
        <f t="shared" si="82"/>
        <v>7.6189818908916243</v>
      </c>
      <c r="Q41" s="45">
        <f t="shared" si="68"/>
        <v>8.8328060390179797</v>
      </c>
      <c r="R41" s="45">
        <f t="shared" si="68"/>
        <v>10.218985231477037</v>
      </c>
      <c r="S41" s="45">
        <f t="shared" si="68"/>
        <v>11.79545714972417</v>
      </c>
      <c r="T41" s="45">
        <f t="shared" si="68"/>
        <v>13.579963416813413</v>
      </c>
      <c r="U41" s="45">
        <f t="shared" si="68"/>
        <v>15.589266479569645</v>
      </c>
      <c r="V41" s="45">
        <f t="shared" si="68"/>
        <v>17.838133590301393</v>
      </c>
      <c r="W41" s="45">
        <f t="shared" si="68"/>
        <v>20.338070466091963</v>
      </c>
      <c r="X41" s="45">
        <f t="shared" si="68"/>
        <v>23.095806347374854</v>
      </c>
      <c r="Y41" s="45">
        <f t="shared" si="68"/>
        <v>26.111562413267531</v>
      </c>
      <c r="Z41" s="45">
        <f t="shared" si="68"/>
        <v>29.377178753685669</v>
      </c>
      <c r="AA41" s="45">
        <f t="shared" si="68"/>
        <v>32.87423175037965</v>
      </c>
      <c r="AB41" s="45">
        <f t="shared" si="68"/>
        <v>36.572341281060993</v>
      </c>
      <c r="AC41" s="45">
        <f t="shared" si="68"/>
        <v>40.427938510270266</v>
      </c>
      <c r="AD41" s="45">
        <f t="shared" si="68"/>
        <v>44.383826719842503</v>
      </c>
      <c r="AE41" s="45">
        <f t="shared" si="68"/>
        <v>47.703422974538348</v>
      </c>
      <c r="AF41" s="45">
        <f t="shared" si="68"/>
        <v>50.164522704155125</v>
      </c>
      <c r="AG41" s="45">
        <f t="shared" si="68"/>
        <v>52.015244858150162</v>
      </c>
      <c r="AH41" s="45">
        <f t="shared" si="68"/>
        <v>53.426665405519252</v>
      </c>
      <c r="AI41" s="45">
        <f t="shared" si="68"/>
        <v>54.515842182192472</v>
      </c>
      <c r="AJ41" s="45">
        <f t="shared" si="68"/>
        <v>55.364639834373456</v>
      </c>
      <c r="AK41" s="45">
        <f t="shared" si="68"/>
        <v>56.031499947148156</v>
      </c>
      <c r="AL41" s="45">
        <f t="shared" si="68"/>
        <v>56.558933446589087</v>
      </c>
      <c r="AM41" s="45">
        <f t="shared" si="68"/>
        <v>56.978387374051749</v>
      </c>
      <c r="AN41" s="45">
        <f t="shared" si="68"/>
        <v>57.313472157291677</v>
      </c>
      <c r="AO41" s="45">
        <f t="shared" si="68"/>
        <v>57.582145550061981</v>
      </c>
      <c r="AP41" s="45">
        <f t="shared" si="68"/>
        <v>57.798219662101332</v>
      </c>
      <c r="AQ41" s="3"/>
      <c r="AR41" s="60">
        <f t="shared" si="86"/>
        <v>5.6389638705733285</v>
      </c>
      <c r="AS41" s="60">
        <f t="shared" si="86"/>
        <v>6.559957197291209</v>
      </c>
      <c r="AT41" s="60">
        <f t="shared" si="86"/>
        <v>7.6189818908916243</v>
      </c>
      <c r="AU41" s="60">
        <f t="shared" si="86"/>
        <v>8.8328060390179797</v>
      </c>
      <c r="AV41" s="60">
        <f t="shared" si="86"/>
        <v>10.218985231477037</v>
      </c>
      <c r="AW41" s="60">
        <f t="shared" si="86"/>
        <v>11.79545714972417</v>
      </c>
      <c r="AX41" s="60">
        <f t="shared" si="86"/>
        <v>13.579963416813413</v>
      </c>
      <c r="AY41" s="60">
        <f t="shared" si="86"/>
        <v>15.589266479569645</v>
      </c>
      <c r="AZ41" s="60">
        <f t="shared" si="86"/>
        <v>17.838133590301393</v>
      </c>
      <c r="BA41" s="60">
        <f t="shared" si="86"/>
        <v>20.338070466091963</v>
      </c>
      <c r="BB41" s="60">
        <f t="shared" si="86"/>
        <v>23.095806347374854</v>
      </c>
      <c r="BC41" s="60">
        <f t="shared" si="86"/>
        <v>26.111562413267531</v>
      </c>
      <c r="BD41" s="60">
        <f t="shared" si="86"/>
        <v>29.377178753685669</v>
      </c>
      <c r="BE41" s="60">
        <f t="shared" si="86"/>
        <v>32.87423175037965</v>
      </c>
      <c r="BF41" s="60">
        <f t="shared" si="86"/>
        <v>36.572341281060993</v>
      </c>
      <c r="BG41" s="60">
        <f t="shared" si="86"/>
        <v>40.427938510270266</v>
      </c>
      <c r="BH41" s="60">
        <f t="shared" si="87"/>
        <v>44.383826719842503</v>
      </c>
      <c r="BI41" s="60">
        <f t="shared" si="87"/>
        <v>47.703422974538348</v>
      </c>
      <c r="BJ41" s="60">
        <f t="shared" si="87"/>
        <v>50.164522704155125</v>
      </c>
      <c r="BK41" s="60">
        <f t="shared" si="87"/>
        <v>52.015244858150162</v>
      </c>
      <c r="BL41" s="60">
        <f t="shared" si="87"/>
        <v>53.426665405519252</v>
      </c>
      <c r="BM41" s="60">
        <f t="shared" si="87"/>
        <v>54.515842182192472</v>
      </c>
      <c r="BN41" s="60">
        <f t="shared" si="87"/>
        <v>55.364639834373456</v>
      </c>
      <c r="BO41" s="60">
        <f t="shared" si="87"/>
        <v>56.031499947148156</v>
      </c>
      <c r="BP41" s="60">
        <f t="shared" si="87"/>
        <v>56.558933446589087</v>
      </c>
      <c r="BQ41" s="60">
        <f t="shared" si="87"/>
        <v>56.978387374051749</v>
      </c>
      <c r="BR41" s="60">
        <f t="shared" si="87"/>
        <v>57.313472157291677</v>
      </c>
      <c r="BS41" s="60">
        <f t="shared" si="87"/>
        <v>57.582145550061981</v>
      </c>
      <c r="BT41" s="60">
        <f t="shared" si="87"/>
        <v>57.798219662101332</v>
      </c>
      <c r="BU41" s="3"/>
      <c r="BV41" s="3"/>
      <c r="BW41" s="60" t="s">
        <v>12</v>
      </c>
      <c r="BX41" s="45"/>
      <c r="BY41" s="45">
        <f>4*(1-EXP(-0.025*L41))</f>
        <v>2.4530359061819951</v>
      </c>
      <c r="BZ41" s="45">
        <f>4*(1-EXP(-0.034*L41))</f>
        <v>2.9011168332068209</v>
      </c>
      <c r="CA41" s="45">
        <f>BY41+BZ41</f>
        <v>5.354152739388816</v>
      </c>
      <c r="CB41" s="45"/>
      <c r="CC41" s="45"/>
      <c r="CD41" s="45"/>
      <c r="CE41" s="45"/>
      <c r="CF41" s="45"/>
      <c r="CG41" s="45"/>
      <c r="CH41" s="3"/>
      <c r="CI41" s="60"/>
      <c r="CJ41" s="45"/>
      <c r="CK41" s="45"/>
      <c r="CL41" s="45"/>
      <c r="CM41" s="45"/>
      <c r="CN41" s="45"/>
      <c r="CO41" s="45"/>
      <c r="CP41" s="45"/>
      <c r="CQ41" s="45"/>
      <c r="CR41" s="45"/>
      <c r="CS41" s="45"/>
      <c r="CT41" s="45"/>
      <c r="CU41" s="45"/>
      <c r="CV41" s="45"/>
      <c r="CW41" s="45"/>
      <c r="CX41" s="45"/>
      <c r="CY41" s="45"/>
      <c r="CZ41" s="45"/>
      <c r="DA41" s="45"/>
      <c r="DB41" s="45"/>
      <c r="DC41" s="45"/>
      <c r="DD41" s="45"/>
      <c r="DE41" s="45"/>
      <c r="DF41" s="45"/>
      <c r="DG41" s="45"/>
      <c r="DH41" s="45"/>
      <c r="DI41" s="45"/>
      <c r="DJ41" s="45"/>
      <c r="DK41" s="45"/>
      <c r="DL41" s="45"/>
      <c r="DM41" s="45">
        <f t="shared" si="75"/>
        <v>0</v>
      </c>
      <c r="DN41" s="45">
        <f t="shared" si="75"/>
        <v>0</v>
      </c>
      <c r="DO41" s="45">
        <f t="shared" si="75"/>
        <v>0</v>
      </c>
      <c r="DP41" s="45">
        <f t="shared" si="75"/>
        <v>0</v>
      </c>
      <c r="DQ41" s="45">
        <f t="shared" si="75"/>
        <v>0</v>
      </c>
      <c r="DR41" s="45">
        <f t="shared" si="75"/>
        <v>0</v>
      </c>
      <c r="DS41" s="45">
        <f t="shared" si="75"/>
        <v>0</v>
      </c>
      <c r="DT41" s="45">
        <f t="shared" si="75"/>
        <v>0</v>
      </c>
      <c r="DU41" s="45">
        <f t="shared" si="75"/>
        <v>0</v>
      </c>
      <c r="DV41" s="45">
        <f t="shared" si="75"/>
        <v>0</v>
      </c>
      <c r="DW41" s="45">
        <f t="shared" si="75"/>
        <v>0</v>
      </c>
      <c r="DX41" s="45">
        <f t="shared" si="75"/>
        <v>0</v>
      </c>
      <c r="DY41" s="45">
        <f t="shared" si="75"/>
        <v>0</v>
      </c>
      <c r="DZ41" s="45">
        <f t="shared" si="75"/>
        <v>0</v>
      </c>
      <c r="EA41" s="45">
        <f t="shared" si="75"/>
        <v>0</v>
      </c>
      <c r="EB41" s="45">
        <f t="shared" si="75"/>
        <v>0</v>
      </c>
      <c r="EC41" s="45">
        <f t="shared" si="76"/>
        <v>0</v>
      </c>
      <c r="ED41" s="45">
        <f t="shared" si="76"/>
        <v>0</v>
      </c>
      <c r="EE41" s="45">
        <f t="shared" si="76"/>
        <v>0</v>
      </c>
      <c r="EF41" s="45">
        <f t="shared" si="76"/>
        <v>0</v>
      </c>
      <c r="EG41" s="45">
        <f t="shared" si="76"/>
        <v>0</v>
      </c>
      <c r="EH41" s="45">
        <f t="shared" si="76"/>
        <v>0</v>
      </c>
      <c r="EI41" s="45">
        <f t="shared" si="76"/>
        <v>0</v>
      </c>
      <c r="EJ41" s="45">
        <f t="shared" si="76"/>
        <v>0</v>
      </c>
      <c r="EK41" s="45">
        <f t="shared" si="76"/>
        <v>0</v>
      </c>
      <c r="EL41" s="45">
        <f t="shared" si="76"/>
        <v>0</v>
      </c>
      <c r="EM41" s="45">
        <f t="shared" si="76"/>
        <v>0</v>
      </c>
      <c r="EN41" s="45">
        <f t="shared" si="76"/>
        <v>0</v>
      </c>
      <c r="EO41" s="45">
        <f t="shared" si="76"/>
        <v>0</v>
      </c>
      <c r="EP41" s="45"/>
      <c r="EQ41" s="45">
        <f t="shared" si="77"/>
        <v>5.354152739388816</v>
      </c>
      <c r="ER41" s="45">
        <f t="shared" si="77"/>
        <v>5.354152739388816</v>
      </c>
      <c r="ES41" s="45">
        <f t="shared" si="77"/>
        <v>5.354152739388816</v>
      </c>
      <c r="ET41" s="45">
        <f t="shared" si="77"/>
        <v>5.354152739388816</v>
      </c>
      <c r="EU41" s="45">
        <f t="shared" si="77"/>
        <v>5.354152739388816</v>
      </c>
      <c r="EV41" s="45">
        <f t="shared" si="77"/>
        <v>5.354152739388816</v>
      </c>
      <c r="EW41" s="45">
        <f t="shared" si="77"/>
        <v>5.354152739388816</v>
      </c>
      <c r="EX41" s="45">
        <f t="shared" si="77"/>
        <v>5.354152739388816</v>
      </c>
      <c r="EY41" s="45">
        <f t="shared" si="77"/>
        <v>5.354152739388816</v>
      </c>
      <c r="EZ41" s="45">
        <f t="shared" si="77"/>
        <v>5.354152739388816</v>
      </c>
      <c r="FA41" s="45">
        <f t="shared" si="77"/>
        <v>5.354152739388816</v>
      </c>
      <c r="FB41" s="45">
        <f t="shared" si="77"/>
        <v>5.354152739388816</v>
      </c>
      <c r="FC41" s="45">
        <f t="shared" si="77"/>
        <v>5.354152739388816</v>
      </c>
      <c r="FD41" s="45">
        <f t="shared" si="77"/>
        <v>5.354152739388816</v>
      </c>
      <c r="FE41" s="45">
        <f t="shared" si="77"/>
        <v>5.354152739388816</v>
      </c>
      <c r="FF41" s="45">
        <f t="shared" si="77"/>
        <v>5.354152739388816</v>
      </c>
      <c r="FG41" s="45">
        <f t="shared" si="78"/>
        <v>5.354152739388816</v>
      </c>
      <c r="FH41" s="45">
        <f t="shared" si="78"/>
        <v>5.354152739388816</v>
      </c>
      <c r="FI41" s="45">
        <f t="shared" si="78"/>
        <v>5.354152739388816</v>
      </c>
      <c r="FJ41" s="45">
        <f t="shared" si="78"/>
        <v>5.354152739388816</v>
      </c>
      <c r="FK41" s="45">
        <f t="shared" si="78"/>
        <v>5.354152739388816</v>
      </c>
      <c r="FL41" s="45">
        <f t="shared" si="78"/>
        <v>5.354152739388816</v>
      </c>
      <c r="FM41" s="45">
        <f t="shared" si="78"/>
        <v>5.354152739388816</v>
      </c>
      <c r="FN41" s="45">
        <f t="shared" si="78"/>
        <v>5.354152739388816</v>
      </c>
      <c r="FO41" s="45">
        <f t="shared" si="78"/>
        <v>5.354152739388816</v>
      </c>
      <c r="FP41" s="45">
        <f t="shared" si="78"/>
        <v>5.354152739388816</v>
      </c>
      <c r="FQ41" s="45">
        <f t="shared" si="78"/>
        <v>5.354152739388816</v>
      </c>
      <c r="FR41" s="45">
        <f t="shared" si="78"/>
        <v>5.354152739388816</v>
      </c>
      <c r="FS41" s="45">
        <f t="shared" si="78"/>
        <v>5.354152739388816</v>
      </c>
      <c r="FT41" s="45"/>
      <c r="FU41" s="45">
        <f t="shared" si="90"/>
        <v>9057.5621564834237</v>
      </c>
      <c r="FV41" s="45">
        <f>300*ER41*AS41</f>
        <v>10536.903839445033</v>
      </c>
      <c r="FW41" s="45">
        <f>300*ES41*AT41</f>
        <v>12237.957828741351</v>
      </c>
      <c r="FX41" s="45">
        <f>300*ET41*AU41</f>
        <v>14187.657795089459</v>
      </c>
      <c r="FY41" s="45">
        <f t="shared" si="79"/>
        <v>16414.202331265988</v>
      </c>
      <c r="FZ41" s="45">
        <f t="shared" si="79"/>
        <v>18946.403763161718</v>
      </c>
      <c r="GA41" s="45">
        <f t="shared" si="79"/>
        <v>21812.759498679432</v>
      </c>
      <c r="GB41" s="45">
        <f t="shared" si="79"/>
        <v>25040.194147995018</v>
      </c>
      <c r="GC41" s="45">
        <f t="shared" si="79"/>
        <v>28652.427548428757</v>
      </c>
      <c r="GD41" s="45">
        <f t="shared" si="79"/>
        <v>32667.940709972718</v>
      </c>
      <c r="GE41" s="45">
        <f t="shared" si="79"/>
        <v>37097.542446957203</v>
      </c>
      <c r="GF41" s="45">
        <f t="shared" si="79"/>
        <v>41941.588027415521</v>
      </c>
      <c r="GG41" s="45">
        <f t="shared" si="79"/>
        <v>47186.970629868316</v>
      </c>
      <c r="GH41" s="45">
        <f t="shared" si="79"/>
        <v>52804.097394479402</v>
      </c>
      <c r="GI41" s="45">
        <f t="shared" si="79"/>
        <v>58744.170376756621</v>
      </c>
      <c r="GJ41" s="45">
        <f t="shared" si="79"/>
        <v>64937.207316781845</v>
      </c>
      <c r="GK41" s="45">
        <f t="shared" si="80"/>
        <v>71291.336224980987</v>
      </c>
      <c r="GL41" s="45">
        <f t="shared" si="80"/>
        <v>76623.423839204363</v>
      </c>
      <c r="GM41" s="45">
        <f t="shared" si="80"/>
        <v>80576.554996975392</v>
      </c>
      <c r="GN41" s="45">
        <f t="shared" si="80"/>
        <v>83549.269724173413</v>
      </c>
      <c r="GO41" s="45">
        <f t="shared" si="80"/>
        <v>85816.358081211176</v>
      </c>
      <c r="GP41" s="45">
        <f t="shared" si="80"/>
        <v>87565.843727962259</v>
      </c>
      <c r="GQ41" s="45">
        <f t="shared" si="80"/>
        <v>88929.221410345737</v>
      </c>
      <c r="GR41" s="45">
        <f t="shared" si="80"/>
        <v>90000.362680226273</v>
      </c>
      <c r="GS41" s="45">
        <f t="shared" si="80"/>
        <v>90847.550534989408</v>
      </c>
      <c r="GT41" s="45">
        <f t="shared" si="80"/>
        <v>91521.296653420897</v>
      </c>
      <c r="GU41" s="45">
        <f t="shared" si="80"/>
        <v>92059.525186454368</v>
      </c>
      <c r="GV41" s="45">
        <f t="shared" si="80"/>
        <v>92491.08070102497</v>
      </c>
      <c r="GW41" s="45">
        <f t="shared" si="80"/>
        <v>92838.148840690919</v>
      </c>
      <c r="GX41"/>
    </row>
    <row r="42" spans="1:206" x14ac:dyDescent="0.25">
      <c r="A42" s="24">
        <v>38</v>
      </c>
      <c r="C42" s="3"/>
      <c r="D42" s="45" t="s">
        <v>13</v>
      </c>
      <c r="E42" s="45">
        <v>40</v>
      </c>
      <c r="F42" s="45">
        <v>4.3799999999999999E-2</v>
      </c>
      <c r="G42" s="45">
        <v>1.7</v>
      </c>
      <c r="H42" s="45"/>
      <c r="I42" s="45"/>
      <c r="J42" s="45">
        <v>0.75</v>
      </c>
      <c r="K42" s="45">
        <v>63</v>
      </c>
      <c r="L42" s="45">
        <f>IF('Graph-Settings'!$I$6='Graph-Settings'!$C$46, K42, 'Graph-Settings'!$I$6)</f>
        <v>63</v>
      </c>
      <c r="M42" s="45">
        <f t="shared" si="81"/>
        <v>1</v>
      </c>
      <c r="N42" s="45">
        <f t="shared" si="82"/>
        <v>2.4788516414090984</v>
      </c>
      <c r="O42" s="45">
        <f t="shared" si="82"/>
        <v>2.9987148103607586</v>
      </c>
      <c r="P42" s="45">
        <f t="shared" si="82"/>
        <v>3.6165686758462763</v>
      </c>
      <c r="Q42" s="45">
        <f t="shared" si="68"/>
        <v>4.3468583176659585</v>
      </c>
      <c r="R42" s="45">
        <f t="shared" si="68"/>
        <v>5.2046965355667663</v>
      </c>
      <c r="S42" s="45">
        <f t="shared" si="68"/>
        <v>6.2053077243855341</v>
      </c>
      <c r="T42" s="45">
        <f t="shared" si="68"/>
        <v>7.3632312706847003</v>
      </c>
      <c r="U42" s="45">
        <f t="shared" si="68"/>
        <v>8.6912518961046192</v>
      </c>
      <c r="V42" s="45">
        <f t="shared" si="68"/>
        <v>10.199044153488369</v>
      </c>
      <c r="W42" s="45">
        <f t="shared" si="68"/>
        <v>11.891552785527482</v>
      </c>
      <c r="X42" s="45">
        <f t="shared" si="68"/>
        <v>13.767182638729281</v>
      </c>
      <c r="Y42" s="45">
        <f t="shared" si="68"/>
        <v>15.815941449581199</v>
      </c>
      <c r="Z42" s="45">
        <f t="shared" si="68"/>
        <v>18.017761338521851</v>
      </c>
      <c r="AA42" s="45">
        <f t="shared" si="68"/>
        <v>20.341308020885055</v>
      </c>
      <c r="AB42" s="45">
        <f t="shared" si="68"/>
        <v>22.743648907615388</v>
      </c>
      <c r="AC42" s="45">
        <f t="shared" si="68"/>
        <v>25.171161671961045</v>
      </c>
      <c r="AD42" s="45">
        <f t="shared" si="68"/>
        <v>27.561988393499391</v>
      </c>
      <c r="AE42" s="45">
        <f t="shared" si="68"/>
        <v>29.476830174504215</v>
      </c>
      <c r="AF42" s="45">
        <f t="shared" si="68"/>
        <v>30.835554150123347</v>
      </c>
      <c r="AG42" s="45">
        <f t="shared" si="68"/>
        <v>31.819886840339414</v>
      </c>
      <c r="AH42" s="45">
        <f t="shared" si="68"/>
        <v>32.547496703789534</v>
      </c>
      <c r="AI42" s="45">
        <f t="shared" si="68"/>
        <v>33.094628386598529</v>
      </c>
      <c r="AJ42" s="45">
        <f t="shared" si="68"/>
        <v>33.511992519512916</v>
      </c>
      <c r="AK42" s="45">
        <f t="shared" si="68"/>
        <v>33.834182562493076</v>
      </c>
      <c r="AL42" s="45">
        <f t="shared" si="68"/>
        <v>34.085360914646017</v>
      </c>
      <c r="AM42" s="45">
        <f t="shared" si="68"/>
        <v>34.282770778107185</v>
      </c>
      <c r="AN42" s="45">
        <f t="shared" si="68"/>
        <v>34.438956849461015</v>
      </c>
      <c r="AO42" s="45">
        <f t="shared" si="68"/>
        <v>34.563202580593924</v>
      </c>
      <c r="AP42" s="45">
        <f t="shared" si="68"/>
        <v>34.662481467945156</v>
      </c>
      <c r="AQ42" s="3"/>
      <c r="AR42" s="60">
        <f t="shared" si="86"/>
        <v>2.4788516414090984</v>
      </c>
      <c r="AS42" s="60">
        <f t="shared" si="86"/>
        <v>2.9987148103607586</v>
      </c>
      <c r="AT42" s="60">
        <f t="shared" si="86"/>
        <v>3.6165686758462763</v>
      </c>
      <c r="AU42" s="60">
        <f t="shared" si="86"/>
        <v>4.3468583176659585</v>
      </c>
      <c r="AV42" s="60">
        <f t="shared" si="86"/>
        <v>5.2046965355667663</v>
      </c>
      <c r="AW42" s="60">
        <f t="shared" si="86"/>
        <v>6.2053077243855341</v>
      </c>
      <c r="AX42" s="60">
        <f t="shared" si="86"/>
        <v>7.3632312706847003</v>
      </c>
      <c r="AY42" s="60">
        <f t="shared" si="86"/>
        <v>8.6912518961046192</v>
      </c>
      <c r="AZ42" s="60">
        <f t="shared" si="86"/>
        <v>10.199044153488369</v>
      </c>
      <c r="BA42" s="60">
        <f t="shared" si="86"/>
        <v>11.891552785527482</v>
      </c>
      <c r="BB42" s="60">
        <f t="shared" si="86"/>
        <v>13.767182638729281</v>
      </c>
      <c r="BC42" s="60">
        <f t="shared" si="86"/>
        <v>15.815941449581199</v>
      </c>
      <c r="BD42" s="60">
        <f t="shared" si="86"/>
        <v>18.017761338521851</v>
      </c>
      <c r="BE42" s="60">
        <f t="shared" si="86"/>
        <v>20.341308020885055</v>
      </c>
      <c r="BF42" s="60">
        <f t="shared" si="86"/>
        <v>22.743648907615388</v>
      </c>
      <c r="BG42" s="60">
        <f t="shared" si="86"/>
        <v>25.171161671961045</v>
      </c>
      <c r="BH42" s="60">
        <f t="shared" si="87"/>
        <v>27.561988393499391</v>
      </c>
      <c r="BI42" s="60">
        <f t="shared" si="87"/>
        <v>29.476830174504215</v>
      </c>
      <c r="BJ42" s="60">
        <f t="shared" si="87"/>
        <v>30.835554150123347</v>
      </c>
      <c r="BK42" s="60">
        <f t="shared" si="87"/>
        <v>31.819886840339414</v>
      </c>
      <c r="BL42" s="60">
        <f t="shared" si="87"/>
        <v>32.547496703789534</v>
      </c>
      <c r="BM42" s="60">
        <f t="shared" si="87"/>
        <v>33.094628386598529</v>
      </c>
      <c r="BN42" s="60">
        <f t="shared" si="87"/>
        <v>33.511992519512916</v>
      </c>
      <c r="BO42" s="60">
        <f t="shared" si="87"/>
        <v>33.834182562493076</v>
      </c>
      <c r="BP42" s="60">
        <f t="shared" si="87"/>
        <v>34.085360914646017</v>
      </c>
      <c r="BQ42" s="60">
        <f t="shared" si="87"/>
        <v>34.282770778107185</v>
      </c>
      <c r="BR42" s="60">
        <f t="shared" si="87"/>
        <v>34.438956849461015</v>
      </c>
      <c r="BS42" s="60">
        <f t="shared" si="87"/>
        <v>34.563202580593924</v>
      </c>
      <c r="BT42" s="60">
        <f t="shared" si="87"/>
        <v>34.662481467945156</v>
      </c>
      <c r="BU42" s="3"/>
      <c r="BV42" s="3"/>
      <c r="BW42" s="60" t="s">
        <v>13</v>
      </c>
      <c r="BX42" s="45"/>
      <c r="BY42" s="45">
        <f>10*(1-EXP(-0.013*L42))</f>
        <v>5.5912769355024388</v>
      </c>
      <c r="BZ42" s="45">
        <f>6*(1-EXP(-0.06*L42))</f>
        <v>5.863063851449442</v>
      </c>
      <c r="CA42" s="45">
        <f t="shared" ref="CA42:CA43" si="91">BY42+BZ42</f>
        <v>11.454340786951882</v>
      </c>
      <c r="CB42" s="45"/>
      <c r="CC42" s="45"/>
      <c r="CD42" s="45"/>
      <c r="CE42" s="45"/>
      <c r="CF42" s="45"/>
      <c r="CG42" s="45"/>
      <c r="CH42" s="3"/>
      <c r="CI42" s="60"/>
      <c r="CJ42" s="45"/>
      <c r="CK42" s="45"/>
      <c r="CL42" s="45"/>
      <c r="CM42" s="45"/>
      <c r="CN42" s="45"/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/>
      <c r="DB42" s="45"/>
      <c r="DC42" s="45"/>
      <c r="DD42" s="45"/>
      <c r="DE42" s="45"/>
      <c r="DF42" s="45"/>
      <c r="DG42" s="45"/>
      <c r="DH42" s="45"/>
      <c r="DI42" s="45"/>
      <c r="DJ42" s="45"/>
      <c r="DK42" s="45"/>
      <c r="DL42" s="45"/>
      <c r="DM42" s="45">
        <f t="shared" si="75"/>
        <v>0</v>
      </c>
      <c r="DN42" s="45">
        <f t="shared" si="75"/>
        <v>0</v>
      </c>
      <c r="DO42" s="45">
        <f t="shared" si="75"/>
        <v>0</v>
      </c>
      <c r="DP42" s="45">
        <f t="shared" si="75"/>
        <v>0</v>
      </c>
      <c r="DQ42" s="45">
        <f t="shared" si="75"/>
        <v>0</v>
      </c>
      <c r="DR42" s="45">
        <f t="shared" si="75"/>
        <v>0</v>
      </c>
      <c r="DS42" s="45">
        <f t="shared" si="75"/>
        <v>0</v>
      </c>
      <c r="DT42" s="45">
        <f t="shared" si="75"/>
        <v>0</v>
      </c>
      <c r="DU42" s="45">
        <f t="shared" si="75"/>
        <v>0</v>
      </c>
      <c r="DV42" s="45">
        <f t="shared" si="75"/>
        <v>0</v>
      </c>
      <c r="DW42" s="45">
        <f t="shared" si="75"/>
        <v>0</v>
      </c>
      <c r="DX42" s="45">
        <f t="shared" si="75"/>
        <v>0</v>
      </c>
      <c r="DY42" s="45">
        <f t="shared" si="75"/>
        <v>0</v>
      </c>
      <c r="DZ42" s="45">
        <f t="shared" si="75"/>
        <v>0</v>
      </c>
      <c r="EA42" s="45">
        <f t="shared" si="75"/>
        <v>0</v>
      </c>
      <c r="EB42" s="45">
        <f t="shared" si="75"/>
        <v>0</v>
      </c>
      <c r="EC42" s="45">
        <f t="shared" si="76"/>
        <v>0</v>
      </c>
      <c r="ED42" s="45">
        <f t="shared" si="76"/>
        <v>0</v>
      </c>
      <c r="EE42" s="45">
        <f t="shared" si="76"/>
        <v>0</v>
      </c>
      <c r="EF42" s="45">
        <f t="shared" si="76"/>
        <v>0</v>
      </c>
      <c r="EG42" s="45">
        <f t="shared" si="76"/>
        <v>0</v>
      </c>
      <c r="EH42" s="45">
        <f t="shared" si="76"/>
        <v>0</v>
      </c>
      <c r="EI42" s="45">
        <f t="shared" si="76"/>
        <v>0</v>
      </c>
      <c r="EJ42" s="45">
        <f t="shared" si="76"/>
        <v>0</v>
      </c>
      <c r="EK42" s="45">
        <f t="shared" si="76"/>
        <v>0</v>
      </c>
      <c r="EL42" s="45">
        <f t="shared" si="76"/>
        <v>0</v>
      </c>
      <c r="EM42" s="45">
        <f t="shared" si="76"/>
        <v>0</v>
      </c>
      <c r="EN42" s="45">
        <f t="shared" si="76"/>
        <v>0</v>
      </c>
      <c r="EO42" s="45">
        <f t="shared" si="76"/>
        <v>0</v>
      </c>
      <c r="EP42" s="45"/>
      <c r="EQ42" s="45">
        <f t="shared" si="77"/>
        <v>11.454340786951882</v>
      </c>
      <c r="ER42" s="45">
        <f t="shared" si="77"/>
        <v>11.454340786951882</v>
      </c>
      <c r="ES42" s="45">
        <f t="shared" si="77"/>
        <v>11.454340786951882</v>
      </c>
      <c r="ET42" s="45">
        <f t="shared" si="77"/>
        <v>11.454340786951882</v>
      </c>
      <c r="EU42" s="45">
        <f t="shared" si="77"/>
        <v>11.454340786951882</v>
      </c>
      <c r="EV42" s="45">
        <f t="shared" si="77"/>
        <v>11.454340786951882</v>
      </c>
      <c r="EW42" s="45">
        <f t="shared" si="77"/>
        <v>11.454340786951882</v>
      </c>
      <c r="EX42" s="45">
        <f t="shared" si="77"/>
        <v>11.454340786951882</v>
      </c>
      <c r="EY42" s="45">
        <f t="shared" si="77"/>
        <v>11.454340786951882</v>
      </c>
      <c r="EZ42" s="45">
        <f t="shared" si="77"/>
        <v>11.454340786951882</v>
      </c>
      <c r="FA42" s="45">
        <f t="shared" si="77"/>
        <v>11.454340786951882</v>
      </c>
      <c r="FB42" s="45">
        <f t="shared" si="77"/>
        <v>11.454340786951882</v>
      </c>
      <c r="FC42" s="45">
        <f t="shared" si="77"/>
        <v>11.454340786951882</v>
      </c>
      <c r="FD42" s="45">
        <f t="shared" si="77"/>
        <v>11.454340786951882</v>
      </c>
      <c r="FE42" s="45">
        <f t="shared" si="77"/>
        <v>11.454340786951882</v>
      </c>
      <c r="FF42" s="45">
        <f t="shared" si="77"/>
        <v>11.454340786951882</v>
      </c>
      <c r="FG42" s="45">
        <f t="shared" si="78"/>
        <v>11.454340786951882</v>
      </c>
      <c r="FH42" s="45">
        <f t="shared" si="78"/>
        <v>11.454340786951882</v>
      </c>
      <c r="FI42" s="45">
        <f t="shared" si="78"/>
        <v>11.454340786951882</v>
      </c>
      <c r="FJ42" s="45">
        <f t="shared" si="78"/>
        <v>11.454340786951882</v>
      </c>
      <c r="FK42" s="45">
        <f t="shared" si="78"/>
        <v>11.454340786951882</v>
      </c>
      <c r="FL42" s="45">
        <f t="shared" si="78"/>
        <v>11.454340786951882</v>
      </c>
      <c r="FM42" s="45">
        <f t="shared" si="78"/>
        <v>11.454340786951882</v>
      </c>
      <c r="FN42" s="45">
        <f t="shared" si="78"/>
        <v>11.454340786951882</v>
      </c>
      <c r="FO42" s="45">
        <f t="shared" si="78"/>
        <v>11.454340786951882</v>
      </c>
      <c r="FP42" s="45">
        <f t="shared" si="78"/>
        <v>11.454340786951882</v>
      </c>
      <c r="FQ42" s="45">
        <f t="shared" si="78"/>
        <v>11.454340786951882</v>
      </c>
      <c r="FR42" s="45">
        <f t="shared" si="78"/>
        <v>11.454340786951882</v>
      </c>
      <c r="FS42" s="45">
        <f t="shared" si="78"/>
        <v>11.454340786951882</v>
      </c>
      <c r="FT42" s="45"/>
      <c r="FU42" s="45">
        <f t="shared" si="90"/>
        <v>8518.0834382984558</v>
      </c>
      <c r="FV42" s="45">
        <f t="shared" si="90"/>
        <v>10304.490408225574</v>
      </c>
      <c r="FW42" s="45">
        <f t="shared" si="90"/>
        <v>12427.623027767568</v>
      </c>
      <c r="FX42" s="45">
        <f t="shared" si="90"/>
        <v>14937.118956942668</v>
      </c>
      <c r="FY42" s="45">
        <f t="shared" si="79"/>
        <v>17884.91034331487</v>
      </c>
      <c r="FZ42" s="45">
        <f t="shared" si="79"/>
        <v>21323.312808905037</v>
      </c>
      <c r="GA42" s="45">
        <f t="shared" si="79"/>
        <v>25302.288080268987</v>
      </c>
      <c r="GB42" s="45">
        <f t="shared" si="79"/>
        <v>29865.768324967205</v>
      </c>
      <c r="GC42" s="45">
        <f t="shared" si="79"/>
        <v>35046.998230567486</v>
      </c>
      <c r="GD42" s="45">
        <f t="shared" si="79"/>
        <v>40862.969427437609</v>
      </c>
      <c r="GE42" s="45">
        <f t="shared" si="79"/>
        <v>47308.20048606379</v>
      </c>
      <c r="GF42" s="45">
        <f t="shared" si="79"/>
        <v>54348.354968994237</v>
      </c>
      <c r="GG42" s="45">
        <f t="shared" si="79"/>
        <v>61914.473576818666</v>
      </c>
      <c r="GH42" s="45">
        <f t="shared" si="79"/>
        <v>69898.882237072539</v>
      </c>
      <c r="GI42" s="45">
        <f t="shared" si="79"/>
        <v>78154.051597983766</v>
      </c>
      <c r="GJ42" s="45">
        <f t="shared" si="79"/>
        <v>86495.719138230997</v>
      </c>
      <c r="GK42" s="45">
        <f t="shared" si="80"/>
        <v>94711.322347546331</v>
      </c>
      <c r="GL42" s="45">
        <f t="shared" si="80"/>
        <v>101291.29744136328</v>
      </c>
      <c r="GM42" s="45">
        <f t="shared" si="80"/>
        <v>105960.28367700636</v>
      </c>
      <c r="GN42" s="45">
        <f t="shared" si="80"/>
        <v>109342.74830144795</v>
      </c>
      <c r="GO42" s="45">
        <f t="shared" si="80"/>
        <v>111843.03570221951</v>
      </c>
      <c r="GP42" s="45">
        <f t="shared" si="80"/>
        <v>113723.14552728932</v>
      </c>
      <c r="GQ42" s="45">
        <f t="shared" si="80"/>
        <v>115157.33483048494</v>
      </c>
      <c r="GR42" s="45">
        <f t="shared" si="80"/>
        <v>116264.47719562217</v>
      </c>
      <c r="GS42" s="45">
        <f t="shared" si="80"/>
        <v>117127.6019287816</v>
      </c>
      <c r="GT42" s="45">
        <f t="shared" si="80"/>
        <v>117805.96188401856</v>
      </c>
      <c r="GU42" s="45">
        <f t="shared" si="80"/>
        <v>118342.66443025715</v>
      </c>
      <c r="GV42" s="45">
        <f t="shared" si="80"/>
        <v>118769.61031397324</v>
      </c>
      <c r="GW42" s="45">
        <f t="shared" si="80"/>
        <v>119110.76257657437</v>
      </c>
      <c r="GX42"/>
    </row>
    <row r="43" spans="1:206" x14ac:dyDescent="0.25">
      <c r="A43" s="24">
        <v>39</v>
      </c>
      <c r="C43" s="3"/>
      <c r="D43" s="45" t="s">
        <v>14</v>
      </c>
      <c r="E43" s="45">
        <v>55</v>
      </c>
      <c r="F43" s="45">
        <v>8.2900000000000001E-2</v>
      </c>
      <c r="G43" s="45">
        <v>3.2</v>
      </c>
      <c r="H43" s="45"/>
      <c r="I43" s="45"/>
      <c r="J43" s="45">
        <v>0.75</v>
      </c>
      <c r="K43" s="45">
        <v>31</v>
      </c>
      <c r="L43" s="45">
        <f>IF('Graph-Settings'!$I$6='Graph-Settings'!$C$46, K43, 'Graph-Settings'!$I$6)</f>
        <v>31</v>
      </c>
      <c r="M43" s="45">
        <f t="shared" si="81"/>
        <v>1</v>
      </c>
      <c r="N43" s="45">
        <f t="shared" si="82"/>
        <v>1.6831576057147284</v>
      </c>
      <c r="O43" s="45">
        <f t="shared" si="82"/>
        <v>2.3212844262561245</v>
      </c>
      <c r="P43" s="45">
        <f t="shared" si="82"/>
        <v>3.1694958029815954</v>
      </c>
      <c r="Q43" s="45">
        <f t="shared" si="68"/>
        <v>4.280022533212362</v>
      </c>
      <c r="R43" s="45">
        <f t="shared" si="68"/>
        <v>5.7095566593542291</v>
      </c>
      <c r="S43" s="45">
        <f t="shared" si="68"/>
        <v>7.5152075666366347</v>
      </c>
      <c r="T43" s="45">
        <f t="shared" si="68"/>
        <v>9.748247420368525</v>
      </c>
      <c r="U43" s="45">
        <f t="shared" si="68"/>
        <v>12.445650560901599</v>
      </c>
      <c r="V43" s="45">
        <f t="shared" si="68"/>
        <v>15.620018686207503</v>
      </c>
      <c r="W43" s="45">
        <f t="shared" si="68"/>
        <v>19.249280387831416</v>
      </c>
      <c r="X43" s="45">
        <f t="shared" si="68"/>
        <v>23.268396089591441</v>
      </c>
      <c r="Y43" s="45">
        <f t="shared" si="68"/>
        <v>27.565872975839628</v>
      </c>
      <c r="Z43" s="45">
        <f t="shared" si="68"/>
        <v>31.987784548494197</v>
      </c>
      <c r="AA43" s="45">
        <f t="shared" si="68"/>
        <v>36.35084270664666</v>
      </c>
      <c r="AB43" s="45">
        <f t="shared" si="68"/>
        <v>40.463845156240261</v>
      </c>
      <c r="AC43" s="45">
        <f t="shared" si="68"/>
        <v>44.154011252856677</v>
      </c>
      <c r="AD43" s="45">
        <f t="shared" si="68"/>
        <v>47.292357087001044</v>
      </c>
      <c r="AE43" s="45">
        <f t="shared" si="68"/>
        <v>49.43355194287831</v>
      </c>
      <c r="AF43" s="45">
        <f t="shared" si="68"/>
        <v>50.746782014855299</v>
      </c>
      <c r="AG43" s="45">
        <f t="shared" si="68"/>
        <v>51.589908374726107</v>
      </c>
      <c r="AH43" s="45">
        <f t="shared" si="68"/>
        <v>52.154291320807175</v>
      </c>
      <c r="AI43" s="45">
        <f t="shared" si="68"/>
        <v>52.545607864081198</v>
      </c>
      <c r="AJ43" s="45">
        <f t="shared" si="68"/>
        <v>52.824976304288526</v>
      </c>
      <c r="AK43" s="45">
        <f t="shared" si="68"/>
        <v>53.029292041637639</v>
      </c>
      <c r="AL43" s="45">
        <f t="shared" si="68"/>
        <v>53.181709221511177</v>
      </c>
      <c r="AM43" s="45">
        <f t="shared" si="68"/>
        <v>53.297272748656582</v>
      </c>
      <c r="AN43" s="45">
        <f t="shared" si="68"/>
        <v>53.386066054377245</v>
      </c>
      <c r="AO43" s="45">
        <f t="shared" si="68"/>
        <v>53.455035692034848</v>
      </c>
      <c r="AP43" s="45">
        <f t="shared" si="68"/>
        <v>53.509084902260177</v>
      </c>
      <c r="AQ43" s="3"/>
      <c r="AR43" s="60">
        <f t="shared" si="86"/>
        <v>1.6831576057147284</v>
      </c>
      <c r="AS43" s="60">
        <f t="shared" si="86"/>
        <v>2.3212844262561245</v>
      </c>
      <c r="AT43" s="60">
        <f t="shared" si="86"/>
        <v>3.1694958029815954</v>
      </c>
      <c r="AU43" s="60">
        <f t="shared" si="86"/>
        <v>4.280022533212362</v>
      </c>
      <c r="AV43" s="60">
        <f t="shared" si="86"/>
        <v>5.7095566593542291</v>
      </c>
      <c r="AW43" s="60">
        <f t="shared" si="86"/>
        <v>7.5152075666366347</v>
      </c>
      <c r="AX43" s="60">
        <f t="shared" si="86"/>
        <v>9.748247420368525</v>
      </c>
      <c r="AY43" s="60">
        <f t="shared" si="86"/>
        <v>12.445650560901599</v>
      </c>
      <c r="AZ43" s="60">
        <f t="shared" si="86"/>
        <v>15.620018686207503</v>
      </c>
      <c r="BA43" s="60">
        <f t="shared" si="86"/>
        <v>19.249280387831416</v>
      </c>
      <c r="BB43" s="60">
        <f t="shared" si="86"/>
        <v>23.268396089591441</v>
      </c>
      <c r="BC43" s="60">
        <f t="shared" si="86"/>
        <v>27.565872975839628</v>
      </c>
      <c r="BD43" s="60">
        <f t="shared" si="86"/>
        <v>31.987784548494197</v>
      </c>
      <c r="BE43" s="60">
        <f t="shared" si="86"/>
        <v>36.35084270664666</v>
      </c>
      <c r="BF43" s="60">
        <f t="shared" si="86"/>
        <v>40.463845156240261</v>
      </c>
      <c r="BG43" s="60">
        <f t="shared" si="86"/>
        <v>44.154011252856677</v>
      </c>
      <c r="BH43" s="60">
        <f t="shared" si="87"/>
        <v>47.292357087001044</v>
      </c>
      <c r="BI43" s="60">
        <f t="shared" si="87"/>
        <v>49.43355194287831</v>
      </c>
      <c r="BJ43" s="60">
        <f t="shared" si="87"/>
        <v>50.746782014855299</v>
      </c>
      <c r="BK43" s="60">
        <f t="shared" si="87"/>
        <v>51.589908374726107</v>
      </c>
      <c r="BL43" s="60">
        <f t="shared" si="87"/>
        <v>52.154291320807175</v>
      </c>
      <c r="BM43" s="60">
        <f t="shared" si="87"/>
        <v>52.545607864081198</v>
      </c>
      <c r="BN43" s="60">
        <f t="shared" si="87"/>
        <v>52.824976304288526</v>
      </c>
      <c r="BO43" s="60">
        <f t="shared" si="87"/>
        <v>53.029292041637639</v>
      </c>
      <c r="BP43" s="60">
        <f t="shared" si="87"/>
        <v>53.181709221511177</v>
      </c>
      <c r="BQ43" s="60">
        <f t="shared" si="87"/>
        <v>53.297272748656582</v>
      </c>
      <c r="BR43" s="60">
        <f t="shared" si="87"/>
        <v>53.386066054377245</v>
      </c>
      <c r="BS43" s="60">
        <f t="shared" si="87"/>
        <v>53.455035692034848</v>
      </c>
      <c r="BT43" s="60">
        <f t="shared" si="87"/>
        <v>53.509084902260177</v>
      </c>
      <c r="BU43" s="3"/>
      <c r="BV43" s="3"/>
      <c r="BW43" s="60" t="s">
        <v>14</v>
      </c>
      <c r="BX43" s="45"/>
      <c r="BY43" s="45">
        <f>12*(1-EXP(-0.0166*L43))</f>
        <v>4.8271242880499239</v>
      </c>
      <c r="BZ43" s="45">
        <f>20*(1-EXP(-0.021*L43))</f>
        <v>9.5695201615968486</v>
      </c>
      <c r="CA43" s="45">
        <f t="shared" si="91"/>
        <v>14.396644449646772</v>
      </c>
      <c r="CB43" s="45"/>
      <c r="CC43" s="45"/>
      <c r="CD43" s="45"/>
      <c r="CE43" s="45"/>
      <c r="CF43" s="45"/>
      <c r="CG43" s="45"/>
      <c r="CH43" s="3"/>
      <c r="CI43" s="60"/>
      <c r="CJ43" s="45"/>
      <c r="CK43" s="45"/>
      <c r="CL43" s="45"/>
      <c r="CM43" s="45"/>
      <c r="CN43" s="45"/>
      <c r="CO43" s="45"/>
      <c r="CP43" s="45"/>
      <c r="CQ43" s="45"/>
      <c r="CR43" s="45"/>
      <c r="CS43" s="45"/>
      <c r="CT43" s="45"/>
      <c r="CU43" s="45"/>
      <c r="CV43" s="45"/>
      <c r="CW43" s="45"/>
      <c r="CX43" s="45"/>
      <c r="CY43" s="45"/>
      <c r="CZ43" s="45"/>
      <c r="DA43" s="45"/>
      <c r="DB43" s="45"/>
      <c r="DC43" s="45"/>
      <c r="DD43" s="45"/>
      <c r="DE43" s="45"/>
      <c r="DF43" s="45"/>
      <c r="DG43" s="45"/>
      <c r="DH43" s="45"/>
      <c r="DI43" s="45"/>
      <c r="DJ43" s="45"/>
      <c r="DK43" s="45"/>
      <c r="DL43" s="45"/>
      <c r="DM43" s="45">
        <f t="shared" si="75"/>
        <v>0</v>
      </c>
      <c r="DN43" s="45">
        <f t="shared" si="75"/>
        <v>0</v>
      </c>
      <c r="DO43" s="45">
        <f t="shared" si="75"/>
        <v>0</v>
      </c>
      <c r="DP43" s="45">
        <f t="shared" si="75"/>
        <v>0</v>
      </c>
      <c r="DQ43" s="45">
        <f t="shared" si="75"/>
        <v>0</v>
      </c>
      <c r="DR43" s="45">
        <f t="shared" si="75"/>
        <v>0</v>
      </c>
      <c r="DS43" s="45">
        <f t="shared" si="75"/>
        <v>0</v>
      </c>
      <c r="DT43" s="45">
        <f t="shared" si="75"/>
        <v>0</v>
      </c>
      <c r="DU43" s="45">
        <f t="shared" si="75"/>
        <v>0</v>
      </c>
      <c r="DV43" s="45">
        <f t="shared" si="75"/>
        <v>0</v>
      </c>
      <c r="DW43" s="45">
        <f t="shared" si="75"/>
        <v>0</v>
      </c>
      <c r="DX43" s="45">
        <f t="shared" si="75"/>
        <v>0</v>
      </c>
      <c r="DY43" s="45">
        <f t="shared" si="75"/>
        <v>0</v>
      </c>
      <c r="DZ43" s="45">
        <f t="shared" si="75"/>
        <v>0</v>
      </c>
      <c r="EA43" s="45">
        <f t="shared" si="75"/>
        <v>0</v>
      </c>
      <c r="EB43" s="45">
        <f t="shared" si="75"/>
        <v>0</v>
      </c>
      <c r="EC43" s="45">
        <f t="shared" si="76"/>
        <v>0</v>
      </c>
      <c r="ED43" s="45">
        <f t="shared" si="76"/>
        <v>0</v>
      </c>
      <c r="EE43" s="45">
        <f t="shared" si="76"/>
        <v>0</v>
      </c>
      <c r="EF43" s="45">
        <f t="shared" si="76"/>
        <v>0</v>
      </c>
      <c r="EG43" s="45">
        <f t="shared" si="76"/>
        <v>0</v>
      </c>
      <c r="EH43" s="45">
        <f t="shared" si="76"/>
        <v>0</v>
      </c>
      <c r="EI43" s="45">
        <f t="shared" si="76"/>
        <v>0</v>
      </c>
      <c r="EJ43" s="45">
        <f t="shared" si="76"/>
        <v>0</v>
      </c>
      <c r="EK43" s="45">
        <f t="shared" si="76"/>
        <v>0</v>
      </c>
      <c r="EL43" s="45">
        <f t="shared" si="76"/>
        <v>0</v>
      </c>
      <c r="EM43" s="45">
        <f t="shared" si="76"/>
        <v>0</v>
      </c>
      <c r="EN43" s="45">
        <f t="shared" si="76"/>
        <v>0</v>
      </c>
      <c r="EO43" s="45">
        <f t="shared" si="76"/>
        <v>0</v>
      </c>
      <c r="EP43" s="45"/>
      <c r="EQ43" s="45">
        <f t="shared" si="77"/>
        <v>14.396644449646772</v>
      </c>
      <c r="ER43" s="45">
        <f t="shared" si="77"/>
        <v>14.396644449646772</v>
      </c>
      <c r="ES43" s="45">
        <f t="shared" si="77"/>
        <v>14.396644449646772</v>
      </c>
      <c r="ET43" s="45">
        <f t="shared" si="77"/>
        <v>14.396644449646772</v>
      </c>
      <c r="EU43" s="45">
        <f t="shared" si="77"/>
        <v>14.396644449646772</v>
      </c>
      <c r="EV43" s="45">
        <f t="shared" si="77"/>
        <v>14.396644449646772</v>
      </c>
      <c r="EW43" s="45">
        <f t="shared" si="77"/>
        <v>14.396644449646772</v>
      </c>
      <c r="EX43" s="45">
        <f t="shared" si="77"/>
        <v>14.396644449646772</v>
      </c>
      <c r="EY43" s="45">
        <f t="shared" si="77"/>
        <v>14.396644449646772</v>
      </c>
      <c r="EZ43" s="45">
        <f t="shared" si="77"/>
        <v>14.396644449646772</v>
      </c>
      <c r="FA43" s="45">
        <f t="shared" si="77"/>
        <v>14.396644449646772</v>
      </c>
      <c r="FB43" s="45">
        <f t="shared" si="77"/>
        <v>14.396644449646772</v>
      </c>
      <c r="FC43" s="45">
        <f t="shared" si="77"/>
        <v>14.396644449646772</v>
      </c>
      <c r="FD43" s="45">
        <f t="shared" si="77"/>
        <v>14.396644449646772</v>
      </c>
      <c r="FE43" s="45">
        <f t="shared" si="77"/>
        <v>14.396644449646772</v>
      </c>
      <c r="FF43" s="45">
        <f t="shared" si="77"/>
        <v>14.396644449646772</v>
      </c>
      <c r="FG43" s="45">
        <f t="shared" si="78"/>
        <v>14.396644449646772</v>
      </c>
      <c r="FH43" s="45">
        <f t="shared" si="78"/>
        <v>14.396644449646772</v>
      </c>
      <c r="FI43" s="45">
        <f t="shared" si="78"/>
        <v>14.396644449646772</v>
      </c>
      <c r="FJ43" s="45">
        <f t="shared" si="78"/>
        <v>14.396644449646772</v>
      </c>
      <c r="FK43" s="45">
        <f t="shared" si="78"/>
        <v>14.396644449646772</v>
      </c>
      <c r="FL43" s="45">
        <f t="shared" si="78"/>
        <v>14.396644449646772</v>
      </c>
      <c r="FM43" s="45">
        <f t="shared" si="78"/>
        <v>14.396644449646772</v>
      </c>
      <c r="FN43" s="45">
        <f t="shared" si="78"/>
        <v>14.396644449646772</v>
      </c>
      <c r="FO43" s="45">
        <f t="shared" si="78"/>
        <v>14.396644449646772</v>
      </c>
      <c r="FP43" s="45">
        <f t="shared" si="78"/>
        <v>14.396644449646772</v>
      </c>
      <c r="FQ43" s="45">
        <f t="shared" si="78"/>
        <v>14.396644449646772</v>
      </c>
      <c r="FR43" s="45">
        <f t="shared" si="78"/>
        <v>14.396644449646772</v>
      </c>
      <c r="FS43" s="45">
        <f t="shared" si="78"/>
        <v>14.396644449646772</v>
      </c>
      <c r="FT43" s="45"/>
      <c r="FU43" s="45">
        <f t="shared" si="90"/>
        <v>7269.5464806581076</v>
      </c>
      <c r="FV43" s="45">
        <f t="shared" si="90"/>
        <v>10025.611965393517</v>
      </c>
      <c r="FW43" s="45">
        <f t="shared" si="90"/>
        <v>13689.031248052117</v>
      </c>
      <c r="FX43" s="45">
        <f t="shared" si="90"/>
        <v>18485.388794140457</v>
      </c>
      <c r="FY43" s="45">
        <f t="shared" si="79"/>
        <v>24659.537156950748</v>
      </c>
      <c r="FZ43" s="45">
        <f t="shared" si="79"/>
        <v>32458.131390648818</v>
      </c>
      <c r="GA43" s="45">
        <f t="shared" si="79"/>
        <v>42102.615635469592</v>
      </c>
      <c r="GB43" s="45">
        <f t="shared" si="79"/>
        <v>53752.681820954167</v>
      </c>
      <c r="GC43" s="45">
        <f t="shared" si="79"/>
        <v>67462.756596650433</v>
      </c>
      <c r="GD43" s="45">
        <f t="shared" si="79"/>
        <v>83137.513696550275</v>
      </c>
      <c r="GE43" s="45">
        <f t="shared" si="79"/>
        <v>100496.04762461978</v>
      </c>
      <c r="GF43" s="45">
        <f t="shared" si="79"/>
        <v>119056.82165318685</v>
      </c>
      <c r="GG43" s="45">
        <f t="shared" si="79"/>
        <v>138155.02826297272</v>
      </c>
      <c r="GH43" s="45">
        <f t="shared" si="79"/>
        <v>156999.04736778824</v>
      </c>
      <c r="GI43" s="45">
        <f t="shared" si="79"/>
        <v>174763.07753398581</v>
      </c>
      <c r="GJ43" s="45">
        <f t="shared" si="79"/>
        <v>190700.88030992405</v>
      </c>
      <c r="GK43" s="45">
        <f t="shared" si="80"/>
        <v>204255.375050186</v>
      </c>
      <c r="GL43" s="45">
        <f t="shared" si="80"/>
        <v>213503.18136142931</v>
      </c>
      <c r="GM43" s="45">
        <f t="shared" si="80"/>
        <v>219175.01328948032</v>
      </c>
      <c r="GN43" s="45">
        <f t="shared" si="80"/>
        <v>222816.47041823581</v>
      </c>
      <c r="GO43" s="45">
        <f t="shared" si="80"/>
        <v>225254.0366006878</v>
      </c>
      <c r="GP43" s="45">
        <f t="shared" si="80"/>
        <v>226944.13014292208</v>
      </c>
      <c r="GQ43" s="45">
        <f t="shared" si="80"/>
        <v>228150.72057415728</v>
      </c>
      <c r="GR43" s="45">
        <f t="shared" si="80"/>
        <v>229033.15888198206</v>
      </c>
      <c r="GS43" s="45">
        <f t="shared" si="80"/>
        <v>229691.44766597921</v>
      </c>
      <c r="GT43" s="45">
        <f t="shared" si="80"/>
        <v>230190.56576947705</v>
      </c>
      <c r="GU43" s="45">
        <f t="shared" si="80"/>
        <v>230574.06346506783</v>
      </c>
      <c r="GV43" s="45">
        <f t="shared" si="80"/>
        <v>230871.94287042104</v>
      </c>
      <c r="GW43" s="45">
        <f t="shared" si="80"/>
        <v>231105.38104914053</v>
      </c>
      <c r="GX43"/>
    </row>
    <row r="44" spans="1:206" x14ac:dyDescent="0.25">
      <c r="A44" s="24">
        <v>40</v>
      </c>
      <c r="C44" s="3"/>
      <c r="D44" s="46" t="s">
        <v>21</v>
      </c>
      <c r="E44" s="46">
        <v>190</v>
      </c>
      <c r="F44" s="46">
        <v>3.1E-2</v>
      </c>
      <c r="G44" s="46">
        <v>1.4</v>
      </c>
      <c r="H44" s="46">
        <f t="shared" ref="H44:H49" si="92">$C$6</f>
        <v>85</v>
      </c>
      <c r="I44" s="46">
        <f>IF(H44&lt;58.8, 0.005*(EXP(0.061*H44)-1), 0.176+0.02*(H44-58.8))</f>
        <v>0.7</v>
      </c>
      <c r="J44" s="46"/>
      <c r="K44" s="46"/>
      <c r="L44" s="46"/>
      <c r="M44" s="46"/>
      <c r="N44" s="46">
        <f>$I44*($E44*(1-EXP(-$F44*N$31))^$G44)</f>
        <v>8.6632401757963144</v>
      </c>
      <c r="O44" s="46">
        <f t="shared" ref="O44:AD45" si="93">$I44*($E44*(1-EXP(-$F44*O$31))^$G44)</f>
        <v>10.190314942051458</v>
      </c>
      <c r="P44" s="46">
        <f t="shared" si="93"/>
        <v>11.964748868358992</v>
      </c>
      <c r="Q44" s="46">
        <f t="shared" si="93"/>
        <v>14.019401898291148</v>
      </c>
      <c r="R44" s="46">
        <f t="shared" si="93"/>
        <v>16.389108887069618</v>
      </c>
      <c r="S44" s="46">
        <f t="shared" si="93"/>
        <v>19.10993210201616</v>
      </c>
      <c r="T44" s="46">
        <f t="shared" si="93"/>
        <v>22.218052725932949</v>
      </c>
      <c r="U44" s="46">
        <f t="shared" si="93"/>
        <v>25.74822760614607</v>
      </c>
      <c r="V44" s="46">
        <f t="shared" si="93"/>
        <v>29.731745679052732</v>
      </c>
      <c r="W44" s="46">
        <f t="shared" si="93"/>
        <v>34.193840749430358</v>
      </c>
      <c r="X44" s="46">
        <f t="shared" si="93"/>
        <v>39.150559291862827</v>
      </c>
      <c r="Y44" s="46">
        <f t="shared" si="93"/>
        <v>44.605149397088944</v>
      </c>
      <c r="Z44" s="46">
        <f t="shared" si="93"/>
        <v>50.544134215742915</v>
      </c>
      <c r="AA44" s="46">
        <f t="shared" si="93"/>
        <v>56.933360729676714</v>
      </c>
      <c r="AB44" s="46">
        <f t="shared" si="93"/>
        <v>63.714465643624571</v>
      </c>
      <c r="AC44" s="46">
        <f t="shared" si="93"/>
        <v>70.802356567244288</v>
      </c>
      <c r="AD44" s="46">
        <f t="shared" si="93"/>
        <v>78.084435348412214</v>
      </c>
      <c r="AE44" s="46">
        <f t="shared" ref="AE44:AP45" si="94">$I44*($E44*(1-EXP(-$F44*AE$31))^$G44)</f>
        <v>84.195855034262806</v>
      </c>
      <c r="AF44" s="46">
        <f t="shared" si="94"/>
        <v>88.723333276925629</v>
      </c>
      <c r="AG44" s="46">
        <f t="shared" si="94"/>
        <v>92.124199686878981</v>
      </c>
      <c r="AH44" s="46">
        <f t="shared" si="94"/>
        <v>94.714780173077614</v>
      </c>
      <c r="AI44" s="46">
        <f t="shared" si="94"/>
        <v>96.711683375628439</v>
      </c>
      <c r="AJ44" s="46">
        <f t="shared" si="94"/>
        <v>98.266321032602193</v>
      </c>
      <c r="AK44" s="46">
        <f t="shared" si="94"/>
        <v>99.486662692547796</v>
      </c>
      <c r="AL44" s="46">
        <f t="shared" si="94"/>
        <v>100.45113686505265</v>
      </c>
      <c r="AM44" s="46">
        <f t="shared" si="94"/>
        <v>101.21767455755963</v>
      </c>
      <c r="AN44" s="46">
        <f t="shared" si="94"/>
        <v>101.82970741623289</v>
      </c>
      <c r="AO44" s="46">
        <f t="shared" si="94"/>
        <v>102.3202242347331</v>
      </c>
      <c r="AP44" s="46">
        <f t="shared" si="94"/>
        <v>102.71456703519846</v>
      </c>
      <c r="AQ44" s="3"/>
      <c r="AR44" s="61">
        <f>$I44*($E44*(1-EXP(-$F44*AR$31))^$G44)</f>
        <v>8.6632401757963144</v>
      </c>
      <c r="AS44" s="61">
        <f t="shared" ref="AS44:BH45" si="95">$I44*($E44*(1-EXP(-$F44*AS$31))^$G44)</f>
        <v>10.190314942051458</v>
      </c>
      <c r="AT44" s="61">
        <f t="shared" si="95"/>
        <v>11.964748868358992</v>
      </c>
      <c r="AU44" s="61">
        <f t="shared" si="95"/>
        <v>14.019401898291148</v>
      </c>
      <c r="AV44" s="61">
        <f t="shared" si="95"/>
        <v>16.389108887069618</v>
      </c>
      <c r="AW44" s="61">
        <f t="shared" si="95"/>
        <v>19.10993210201616</v>
      </c>
      <c r="AX44" s="61">
        <f>$I44*($E44*(1-EXP(-$F44*AX$31))^$G44)</f>
        <v>22.218052725932949</v>
      </c>
      <c r="AY44" s="61">
        <f t="shared" si="95"/>
        <v>25.74822760614607</v>
      </c>
      <c r="AZ44" s="61">
        <f t="shared" si="95"/>
        <v>29.731745679052732</v>
      </c>
      <c r="BA44" s="61">
        <f t="shared" si="95"/>
        <v>34.193840749430358</v>
      </c>
      <c r="BB44" s="61">
        <f t="shared" si="95"/>
        <v>39.150559291862827</v>
      </c>
      <c r="BC44" s="61">
        <f t="shared" si="95"/>
        <v>44.605149397088944</v>
      </c>
      <c r="BD44" s="61">
        <f t="shared" si="95"/>
        <v>50.544134215742915</v>
      </c>
      <c r="BE44" s="61">
        <f t="shared" si="95"/>
        <v>56.933360729676714</v>
      </c>
      <c r="BF44" s="61">
        <f t="shared" si="95"/>
        <v>63.714465643624571</v>
      </c>
      <c r="BG44" s="61">
        <f t="shared" si="95"/>
        <v>70.802356567244288</v>
      </c>
      <c r="BH44" s="61">
        <f t="shared" si="95"/>
        <v>78.084435348412214</v>
      </c>
      <c r="BI44" s="61">
        <f t="shared" ref="BI44:BT45" si="96">$I44*($E44*(1-EXP(-$F44*BI$31))^$G44)</f>
        <v>84.195855034262806</v>
      </c>
      <c r="BJ44" s="61">
        <f t="shared" si="96"/>
        <v>88.723333276925629</v>
      </c>
      <c r="BK44" s="61">
        <f t="shared" si="96"/>
        <v>92.124199686878981</v>
      </c>
      <c r="BL44" s="61">
        <f t="shared" si="96"/>
        <v>94.714780173077614</v>
      </c>
      <c r="BM44" s="61">
        <f t="shared" si="96"/>
        <v>96.711683375628439</v>
      </c>
      <c r="BN44" s="61">
        <f t="shared" si="96"/>
        <v>98.266321032602193</v>
      </c>
      <c r="BO44" s="61">
        <f t="shared" si="96"/>
        <v>99.486662692547796</v>
      </c>
      <c r="BP44" s="61">
        <f t="shared" si="96"/>
        <v>100.45113686505265</v>
      </c>
      <c r="BQ44" s="61">
        <f t="shared" si="96"/>
        <v>101.21767455755963</v>
      </c>
      <c r="BR44" s="61">
        <f t="shared" si="96"/>
        <v>101.82970741623289</v>
      </c>
      <c r="BS44" s="61">
        <f t="shared" si="96"/>
        <v>102.3202242347331</v>
      </c>
      <c r="BT44" s="61">
        <f t="shared" si="96"/>
        <v>102.71456703519846</v>
      </c>
      <c r="BU44" s="3"/>
      <c r="BV44" s="3"/>
      <c r="BW44" s="61" t="s">
        <v>21</v>
      </c>
      <c r="BX44" s="46"/>
      <c r="BY44" s="46"/>
      <c r="BZ44" s="46"/>
      <c r="CA44" s="46">
        <f>CE28/10</f>
        <v>0.35</v>
      </c>
      <c r="CB44" s="46"/>
      <c r="CC44" s="46"/>
      <c r="CD44" s="46"/>
      <c r="CE44" s="46"/>
      <c r="CF44" s="46"/>
      <c r="CG44" s="46"/>
      <c r="CH44" s="3"/>
      <c r="CI44" s="61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  <c r="DL44" s="46"/>
      <c r="DM44" s="46">
        <f t="shared" si="75"/>
        <v>0</v>
      </c>
      <c r="DN44" s="46">
        <f t="shared" si="75"/>
        <v>0</v>
      </c>
      <c r="DO44" s="46">
        <f t="shared" si="75"/>
        <v>0</v>
      </c>
      <c r="DP44" s="46">
        <f t="shared" si="75"/>
        <v>0</v>
      </c>
      <c r="DQ44" s="46">
        <f t="shared" si="75"/>
        <v>0</v>
      </c>
      <c r="DR44" s="46">
        <f t="shared" si="75"/>
        <v>0</v>
      </c>
      <c r="DS44" s="46">
        <f t="shared" si="75"/>
        <v>0</v>
      </c>
      <c r="DT44" s="46">
        <f t="shared" si="75"/>
        <v>0</v>
      </c>
      <c r="DU44" s="46">
        <f t="shared" si="75"/>
        <v>0</v>
      </c>
      <c r="DV44" s="46">
        <f t="shared" si="75"/>
        <v>0</v>
      </c>
      <c r="DW44" s="46">
        <f t="shared" si="75"/>
        <v>0</v>
      </c>
      <c r="DX44" s="46">
        <f t="shared" si="75"/>
        <v>0</v>
      </c>
      <c r="DY44" s="46">
        <f t="shared" si="75"/>
        <v>0</v>
      </c>
      <c r="DZ44" s="46">
        <f t="shared" si="75"/>
        <v>0</v>
      </c>
      <c r="EA44" s="46">
        <f t="shared" si="75"/>
        <v>0</v>
      </c>
      <c r="EB44" s="46">
        <f t="shared" si="75"/>
        <v>0</v>
      </c>
      <c r="EC44" s="46">
        <f t="shared" si="76"/>
        <v>0</v>
      </c>
      <c r="ED44" s="46">
        <f t="shared" si="76"/>
        <v>0</v>
      </c>
      <c r="EE44" s="46">
        <f t="shared" si="76"/>
        <v>0</v>
      </c>
      <c r="EF44" s="46">
        <f t="shared" si="76"/>
        <v>0</v>
      </c>
      <c r="EG44" s="46">
        <f t="shared" si="76"/>
        <v>0</v>
      </c>
      <c r="EH44" s="46">
        <f t="shared" si="76"/>
        <v>0</v>
      </c>
      <c r="EI44" s="46">
        <f t="shared" si="76"/>
        <v>0</v>
      </c>
      <c r="EJ44" s="46">
        <f t="shared" si="76"/>
        <v>0</v>
      </c>
      <c r="EK44" s="46">
        <f t="shared" si="76"/>
        <v>0</v>
      </c>
      <c r="EL44" s="46">
        <f t="shared" si="76"/>
        <v>0</v>
      </c>
      <c r="EM44" s="46">
        <f t="shared" si="76"/>
        <v>0</v>
      </c>
      <c r="EN44" s="46">
        <f t="shared" si="76"/>
        <v>0</v>
      </c>
      <c r="EO44" s="46">
        <f t="shared" si="76"/>
        <v>0</v>
      </c>
      <c r="EP44" s="46"/>
      <c r="EQ44" s="46">
        <f t="shared" si="77"/>
        <v>0.35</v>
      </c>
      <c r="ER44" s="46">
        <f t="shared" si="77"/>
        <v>0.35</v>
      </c>
      <c r="ES44" s="46">
        <f t="shared" si="77"/>
        <v>0.35</v>
      </c>
      <c r="ET44" s="46">
        <f t="shared" si="77"/>
        <v>0.35</v>
      </c>
      <c r="EU44" s="46">
        <f t="shared" si="77"/>
        <v>0.35</v>
      </c>
      <c r="EV44" s="46">
        <f t="shared" si="77"/>
        <v>0.35</v>
      </c>
      <c r="EW44" s="46">
        <f t="shared" si="77"/>
        <v>0.35</v>
      </c>
      <c r="EX44" s="46">
        <f t="shared" si="77"/>
        <v>0.35</v>
      </c>
      <c r="EY44" s="46">
        <f t="shared" si="77"/>
        <v>0.35</v>
      </c>
      <c r="EZ44" s="46">
        <f t="shared" si="77"/>
        <v>0.35</v>
      </c>
      <c r="FA44" s="46">
        <f t="shared" si="77"/>
        <v>0.35</v>
      </c>
      <c r="FB44" s="46">
        <f t="shared" si="77"/>
        <v>0.35</v>
      </c>
      <c r="FC44" s="46">
        <f t="shared" si="77"/>
        <v>0.35</v>
      </c>
      <c r="FD44" s="46">
        <f t="shared" si="77"/>
        <v>0.35</v>
      </c>
      <c r="FE44" s="46">
        <f t="shared" si="77"/>
        <v>0.35</v>
      </c>
      <c r="FF44" s="46">
        <f t="shared" si="77"/>
        <v>0.35</v>
      </c>
      <c r="FG44" s="46">
        <f t="shared" si="78"/>
        <v>0.35</v>
      </c>
      <c r="FH44" s="46">
        <f t="shared" si="78"/>
        <v>0.35</v>
      </c>
      <c r="FI44" s="46">
        <f t="shared" si="78"/>
        <v>0.35</v>
      </c>
      <c r="FJ44" s="46">
        <f t="shared" si="78"/>
        <v>0.35</v>
      </c>
      <c r="FK44" s="46">
        <f t="shared" si="78"/>
        <v>0.35</v>
      </c>
      <c r="FL44" s="46">
        <f t="shared" si="78"/>
        <v>0.35</v>
      </c>
      <c r="FM44" s="46">
        <f t="shared" si="78"/>
        <v>0.35</v>
      </c>
      <c r="FN44" s="46">
        <f t="shared" si="78"/>
        <v>0.35</v>
      </c>
      <c r="FO44" s="46">
        <f t="shared" si="78"/>
        <v>0.35</v>
      </c>
      <c r="FP44" s="46">
        <f t="shared" si="78"/>
        <v>0.35</v>
      </c>
      <c r="FQ44" s="46">
        <f t="shared" si="78"/>
        <v>0.35</v>
      </c>
      <c r="FR44" s="46">
        <f t="shared" si="78"/>
        <v>0.35</v>
      </c>
      <c r="FS44" s="46">
        <f t="shared" si="78"/>
        <v>0.35</v>
      </c>
      <c r="FT44" s="46"/>
      <c r="FU44" s="46">
        <f t="shared" si="90"/>
        <v>909.64021845861305</v>
      </c>
      <c r="FV44" s="46">
        <f t="shared" si="90"/>
        <v>1069.983068915403</v>
      </c>
      <c r="FW44" s="46">
        <f t="shared" si="90"/>
        <v>1256.2986311776942</v>
      </c>
      <c r="FX44" s="46">
        <f t="shared" si="90"/>
        <v>1472.0371993205706</v>
      </c>
      <c r="FY44" s="46">
        <f t="shared" si="79"/>
        <v>1720.8564331423099</v>
      </c>
      <c r="FZ44" s="46">
        <f t="shared" si="79"/>
        <v>2006.5428707116967</v>
      </c>
      <c r="GA44" s="46">
        <f t="shared" si="79"/>
        <v>2332.8955362229599</v>
      </c>
      <c r="GB44" s="46">
        <f t="shared" si="79"/>
        <v>2703.5638986453373</v>
      </c>
      <c r="GC44" s="46">
        <f t="shared" si="79"/>
        <v>3121.8332963005369</v>
      </c>
      <c r="GD44" s="46">
        <f t="shared" si="79"/>
        <v>3590.3532786901874</v>
      </c>
      <c r="GE44" s="46">
        <f t="shared" si="79"/>
        <v>4110.8087256455965</v>
      </c>
      <c r="GF44" s="46">
        <f t="shared" si="79"/>
        <v>4683.5406866943395</v>
      </c>
      <c r="GG44" s="46">
        <f t="shared" si="79"/>
        <v>5307.1340926530056</v>
      </c>
      <c r="GH44" s="46">
        <f t="shared" si="79"/>
        <v>5978.0028766160549</v>
      </c>
      <c r="GI44" s="46">
        <f t="shared" si="79"/>
        <v>6690.0188925805796</v>
      </c>
      <c r="GJ44" s="46">
        <f t="shared" si="79"/>
        <v>7434.2474395606505</v>
      </c>
      <c r="GK44" s="46">
        <f t="shared" si="80"/>
        <v>8198.865711583283</v>
      </c>
      <c r="GL44" s="46">
        <f t="shared" si="80"/>
        <v>8840.5647785975943</v>
      </c>
      <c r="GM44" s="46">
        <f t="shared" si="80"/>
        <v>9315.9499940771911</v>
      </c>
      <c r="GN44" s="46">
        <f t="shared" si="80"/>
        <v>9673.0409671222933</v>
      </c>
      <c r="GO44" s="46">
        <f t="shared" si="80"/>
        <v>9945.0519181731488</v>
      </c>
      <c r="GP44" s="46">
        <f t="shared" si="80"/>
        <v>10154.726754440986</v>
      </c>
      <c r="GQ44" s="46">
        <f t="shared" si="80"/>
        <v>10317.963708423231</v>
      </c>
      <c r="GR44" s="46">
        <f t="shared" si="80"/>
        <v>10446.099582717519</v>
      </c>
      <c r="GS44" s="46">
        <f t="shared" si="80"/>
        <v>10547.369370830527</v>
      </c>
      <c r="GT44" s="46">
        <f t="shared" si="80"/>
        <v>10627.855828543761</v>
      </c>
      <c r="GU44" s="46">
        <f t="shared" si="80"/>
        <v>10692.119278704453</v>
      </c>
      <c r="GV44" s="46">
        <f t="shared" si="80"/>
        <v>10743.623544646976</v>
      </c>
      <c r="GW44" s="46">
        <f t="shared" si="80"/>
        <v>10785.029538695839</v>
      </c>
      <c r="GX44"/>
    </row>
    <row r="45" spans="1:206" x14ac:dyDescent="0.25">
      <c r="C45" s="3"/>
      <c r="D45" s="46" t="s">
        <v>22</v>
      </c>
      <c r="E45" s="46">
        <v>250</v>
      </c>
      <c r="F45" s="46">
        <v>3.5000000000000003E-2</v>
      </c>
      <c r="G45" s="46">
        <v>1.7</v>
      </c>
      <c r="H45" s="46">
        <f t="shared" si="92"/>
        <v>85</v>
      </c>
      <c r="I45" s="46">
        <f>IF(H45&lt;58.8, 0.005*(EXP(0.061*H45)-1), 0.176+0.02*(H45-58.8))</f>
        <v>0.7</v>
      </c>
      <c r="J45" s="46"/>
      <c r="K45" s="46"/>
      <c r="L45" s="46"/>
      <c r="M45" s="46"/>
      <c r="N45" s="46">
        <f>$I45*($E45*(1-EXP(-$F45*N$31))^$G45)</f>
        <v>7.6768581537539742</v>
      </c>
      <c r="O45" s="46">
        <f t="shared" si="93"/>
        <v>9.3298758860979625</v>
      </c>
      <c r="P45" s="46">
        <f t="shared" si="93"/>
        <v>11.310766297603486</v>
      </c>
      <c r="Q45" s="46">
        <f t="shared" si="93"/>
        <v>13.67410766655771</v>
      </c>
      <c r="R45" s="46">
        <f t="shared" si="93"/>
        <v>16.479694894914399</v>
      </c>
      <c r="S45" s="46">
        <f t="shared" si="93"/>
        <v>19.791527964057519</v>
      </c>
      <c r="T45" s="46">
        <f t="shared" si="93"/>
        <v>23.676075056653605</v>
      </c>
      <c r="U45" s="46">
        <f t="shared" si="93"/>
        <v>28.199623232458958</v>
      </c>
      <c r="V45" s="46">
        <f t="shared" si="93"/>
        <v>33.424541011946509</v>
      </c>
      <c r="W45" s="46">
        <f t="shared" si="93"/>
        <v>39.404324640379841</v>
      </c>
      <c r="X45" s="46">
        <f t="shared" si="93"/>
        <v>46.177399165870014</v>
      </c>
      <c r="Y45" s="46">
        <f t="shared" si="93"/>
        <v>53.759812439343939</v>
      </c>
      <c r="Z45" s="46">
        <f t="shared" si="93"/>
        <v>62.137205033138734</v>
      </c>
      <c r="AA45" s="46">
        <f t="shared" si="93"/>
        <v>71.256758817330962</v>
      </c>
      <c r="AB45" s="46">
        <f t="shared" si="93"/>
        <v>81.020194516771937</v>
      </c>
      <c r="AC45" s="46">
        <f t="shared" si="93"/>
        <v>91.27924190124709</v>
      </c>
      <c r="AD45" s="46">
        <f t="shared" si="93"/>
        <v>101.83524117857188</v>
      </c>
      <c r="AE45" s="46">
        <f t="shared" si="94"/>
        <v>110.67513157638132</v>
      </c>
      <c r="AF45" s="46">
        <f t="shared" si="94"/>
        <v>117.19557519278585</v>
      </c>
      <c r="AG45" s="46">
        <f t="shared" si="94"/>
        <v>122.06949458659381</v>
      </c>
      <c r="AH45" s="46">
        <f t="shared" si="94"/>
        <v>125.76452689332656</v>
      </c>
      <c r="AI45" s="46">
        <f t="shared" si="94"/>
        <v>128.60050445404883</v>
      </c>
      <c r="AJ45" s="46">
        <f t="shared" si="94"/>
        <v>130.80005307858275</v>
      </c>
      <c r="AK45" s="46">
        <f t="shared" si="94"/>
        <v>132.52104754980837</v>
      </c>
      <c r="AL45" s="46">
        <f t="shared" si="94"/>
        <v>133.87748585245569</v>
      </c>
      <c r="AM45" s="46">
        <f t="shared" si="94"/>
        <v>134.95307806226597</v>
      </c>
      <c r="AN45" s="46">
        <f t="shared" si="94"/>
        <v>135.81023593938946</v>
      </c>
      <c r="AO45" s="46">
        <f t="shared" si="94"/>
        <v>136.49612570230587</v>
      </c>
      <c r="AP45" s="46">
        <f t="shared" si="94"/>
        <v>137.0468174308395</v>
      </c>
      <c r="AQ45" s="3"/>
      <c r="AR45" s="61">
        <f>$I45*($E45*(1-EXP(-$F45*AR$31))^$G45)</f>
        <v>7.6768581537539742</v>
      </c>
      <c r="AS45" s="61">
        <f t="shared" si="95"/>
        <v>9.3298758860979625</v>
      </c>
      <c r="AT45" s="61">
        <f t="shared" si="95"/>
        <v>11.310766297603486</v>
      </c>
      <c r="AU45" s="61">
        <f t="shared" si="95"/>
        <v>13.67410766655771</v>
      </c>
      <c r="AV45" s="61">
        <f t="shared" si="95"/>
        <v>16.479694894914399</v>
      </c>
      <c r="AW45" s="61">
        <f t="shared" si="95"/>
        <v>19.791527964057519</v>
      </c>
      <c r="AX45" s="61">
        <f>$I45*($E45*(1-EXP(-$F45*AX$31))^$G45)</f>
        <v>23.676075056653605</v>
      </c>
      <c r="AY45" s="61">
        <f t="shared" si="95"/>
        <v>28.199623232458958</v>
      </c>
      <c r="AZ45" s="61">
        <f t="shared" si="95"/>
        <v>33.424541011946509</v>
      </c>
      <c r="BA45" s="61">
        <f t="shared" si="95"/>
        <v>39.404324640379841</v>
      </c>
      <c r="BB45" s="61">
        <f t="shared" si="95"/>
        <v>46.177399165870014</v>
      </c>
      <c r="BC45" s="61">
        <f t="shared" si="95"/>
        <v>53.759812439343939</v>
      </c>
      <c r="BD45" s="61">
        <f t="shared" si="95"/>
        <v>62.137205033138734</v>
      </c>
      <c r="BE45" s="61">
        <f t="shared" si="95"/>
        <v>71.256758817330962</v>
      </c>
      <c r="BF45" s="61">
        <f t="shared" si="95"/>
        <v>81.020194516771937</v>
      </c>
      <c r="BG45" s="61">
        <f t="shared" si="95"/>
        <v>91.27924190124709</v>
      </c>
      <c r="BH45" s="61">
        <f t="shared" si="95"/>
        <v>101.83524117857188</v>
      </c>
      <c r="BI45" s="61">
        <f t="shared" si="96"/>
        <v>110.67513157638132</v>
      </c>
      <c r="BJ45" s="61">
        <f t="shared" si="96"/>
        <v>117.19557519278585</v>
      </c>
      <c r="BK45" s="61">
        <f t="shared" si="96"/>
        <v>122.06949458659381</v>
      </c>
      <c r="BL45" s="61">
        <f t="shared" si="96"/>
        <v>125.76452689332656</v>
      </c>
      <c r="BM45" s="61">
        <f t="shared" si="96"/>
        <v>128.60050445404883</v>
      </c>
      <c r="BN45" s="61">
        <f t="shared" si="96"/>
        <v>130.80005307858275</v>
      </c>
      <c r="BO45" s="61">
        <f t="shared" si="96"/>
        <v>132.52104754980837</v>
      </c>
      <c r="BP45" s="61">
        <f t="shared" si="96"/>
        <v>133.87748585245569</v>
      </c>
      <c r="BQ45" s="61">
        <f t="shared" si="96"/>
        <v>134.95307806226597</v>
      </c>
      <c r="BR45" s="61">
        <f t="shared" si="96"/>
        <v>135.81023593938946</v>
      </c>
      <c r="BS45" s="61">
        <f t="shared" si="96"/>
        <v>136.49612570230587</v>
      </c>
      <c r="BT45" s="61">
        <f t="shared" si="96"/>
        <v>137.0468174308395</v>
      </c>
      <c r="BU45" s="3"/>
      <c r="BV45" s="3"/>
      <c r="BW45" s="61" t="s">
        <v>22</v>
      </c>
      <c r="BX45" s="46"/>
      <c r="BY45" s="46"/>
      <c r="BZ45" s="46"/>
      <c r="CA45" s="46">
        <f>CE28/10</f>
        <v>0.35</v>
      </c>
      <c r="CB45" s="46"/>
      <c r="CC45" s="46"/>
      <c r="CD45" s="46"/>
      <c r="CE45" s="46"/>
      <c r="CF45" s="46"/>
      <c r="CG45" s="46"/>
      <c r="CH45" s="3"/>
      <c r="CI45" s="61"/>
      <c r="CJ45" s="46"/>
      <c r="CK45" s="46"/>
      <c r="CL45" s="46"/>
      <c r="CM45" s="46"/>
      <c r="CN45" s="46"/>
      <c r="CO45" s="46"/>
      <c r="CP45" s="46"/>
      <c r="CQ45" s="46"/>
      <c r="CR45" s="46"/>
      <c r="CS45" s="46"/>
      <c r="CT45" s="46"/>
      <c r="CU45" s="46"/>
      <c r="CV45" s="46"/>
      <c r="CW45" s="46"/>
      <c r="CX45" s="46"/>
      <c r="CY45" s="46"/>
      <c r="CZ45" s="46"/>
      <c r="DA45" s="46"/>
      <c r="DB45" s="46"/>
      <c r="DC45" s="46"/>
      <c r="DD45" s="46"/>
      <c r="DE45" s="46"/>
      <c r="DF45" s="46"/>
      <c r="DG45" s="46"/>
      <c r="DH45" s="46"/>
      <c r="DI45" s="46"/>
      <c r="DJ45" s="46"/>
      <c r="DK45" s="46"/>
      <c r="DL45" s="46"/>
      <c r="DM45" s="46">
        <f t="shared" si="75"/>
        <v>0</v>
      </c>
      <c r="DN45" s="46">
        <f t="shared" si="75"/>
        <v>0</v>
      </c>
      <c r="DO45" s="46">
        <f t="shared" si="75"/>
        <v>0</v>
      </c>
      <c r="DP45" s="46">
        <f t="shared" si="75"/>
        <v>0</v>
      </c>
      <c r="DQ45" s="46">
        <f t="shared" si="75"/>
        <v>0</v>
      </c>
      <c r="DR45" s="46">
        <f t="shared" si="75"/>
        <v>0</v>
      </c>
      <c r="DS45" s="46">
        <f t="shared" si="75"/>
        <v>0</v>
      </c>
      <c r="DT45" s="46">
        <f t="shared" si="75"/>
        <v>0</v>
      </c>
      <c r="DU45" s="46">
        <f t="shared" si="75"/>
        <v>0</v>
      </c>
      <c r="DV45" s="46">
        <f t="shared" si="75"/>
        <v>0</v>
      </c>
      <c r="DW45" s="46">
        <f t="shared" si="75"/>
        <v>0</v>
      </c>
      <c r="DX45" s="46">
        <f t="shared" si="75"/>
        <v>0</v>
      </c>
      <c r="DY45" s="46">
        <f t="shared" si="75"/>
        <v>0</v>
      </c>
      <c r="DZ45" s="46">
        <f t="shared" si="75"/>
        <v>0</v>
      </c>
      <c r="EA45" s="46">
        <f t="shared" si="75"/>
        <v>0</v>
      </c>
      <c r="EB45" s="46">
        <f t="shared" si="75"/>
        <v>0</v>
      </c>
      <c r="EC45" s="46">
        <f t="shared" si="76"/>
        <v>0</v>
      </c>
      <c r="ED45" s="46">
        <f t="shared" si="76"/>
        <v>0</v>
      </c>
      <c r="EE45" s="46">
        <f t="shared" si="76"/>
        <v>0</v>
      </c>
      <c r="EF45" s="46">
        <f t="shared" si="76"/>
        <v>0</v>
      </c>
      <c r="EG45" s="46">
        <f t="shared" si="76"/>
        <v>0</v>
      </c>
      <c r="EH45" s="46">
        <f t="shared" si="76"/>
        <v>0</v>
      </c>
      <c r="EI45" s="46">
        <f t="shared" si="76"/>
        <v>0</v>
      </c>
      <c r="EJ45" s="46">
        <f t="shared" si="76"/>
        <v>0</v>
      </c>
      <c r="EK45" s="46">
        <f t="shared" si="76"/>
        <v>0</v>
      </c>
      <c r="EL45" s="46">
        <f t="shared" si="76"/>
        <v>0</v>
      </c>
      <c r="EM45" s="46">
        <f t="shared" si="76"/>
        <v>0</v>
      </c>
      <c r="EN45" s="46">
        <f t="shared" si="76"/>
        <v>0</v>
      </c>
      <c r="EO45" s="46">
        <f t="shared" si="76"/>
        <v>0</v>
      </c>
      <c r="EP45" s="46"/>
      <c r="EQ45" s="46">
        <f t="shared" si="77"/>
        <v>0.35</v>
      </c>
      <c r="ER45" s="46">
        <f t="shared" si="77"/>
        <v>0.35</v>
      </c>
      <c r="ES45" s="46">
        <f t="shared" si="77"/>
        <v>0.35</v>
      </c>
      <c r="ET45" s="46">
        <f t="shared" si="77"/>
        <v>0.35</v>
      </c>
      <c r="EU45" s="46">
        <f t="shared" si="77"/>
        <v>0.35</v>
      </c>
      <c r="EV45" s="46">
        <f t="shared" si="77"/>
        <v>0.35</v>
      </c>
      <c r="EW45" s="46">
        <f t="shared" si="77"/>
        <v>0.35</v>
      </c>
      <c r="EX45" s="46">
        <f t="shared" si="77"/>
        <v>0.35</v>
      </c>
      <c r="EY45" s="46">
        <f t="shared" si="77"/>
        <v>0.35</v>
      </c>
      <c r="EZ45" s="46">
        <f t="shared" si="77"/>
        <v>0.35</v>
      </c>
      <c r="FA45" s="46">
        <f t="shared" si="77"/>
        <v>0.35</v>
      </c>
      <c r="FB45" s="46">
        <f t="shared" si="77"/>
        <v>0.35</v>
      </c>
      <c r="FC45" s="46">
        <f t="shared" si="77"/>
        <v>0.35</v>
      </c>
      <c r="FD45" s="46">
        <f t="shared" si="77"/>
        <v>0.35</v>
      </c>
      <c r="FE45" s="46">
        <f t="shared" si="77"/>
        <v>0.35</v>
      </c>
      <c r="FF45" s="46">
        <f t="shared" si="77"/>
        <v>0.35</v>
      </c>
      <c r="FG45" s="46">
        <f t="shared" si="78"/>
        <v>0.35</v>
      </c>
      <c r="FH45" s="46">
        <f t="shared" si="78"/>
        <v>0.35</v>
      </c>
      <c r="FI45" s="46">
        <f t="shared" si="78"/>
        <v>0.35</v>
      </c>
      <c r="FJ45" s="46">
        <f t="shared" si="78"/>
        <v>0.35</v>
      </c>
      <c r="FK45" s="46">
        <f t="shared" si="78"/>
        <v>0.35</v>
      </c>
      <c r="FL45" s="46">
        <f t="shared" si="78"/>
        <v>0.35</v>
      </c>
      <c r="FM45" s="46">
        <f t="shared" si="78"/>
        <v>0.35</v>
      </c>
      <c r="FN45" s="46">
        <f t="shared" si="78"/>
        <v>0.35</v>
      </c>
      <c r="FO45" s="46">
        <f t="shared" si="78"/>
        <v>0.35</v>
      </c>
      <c r="FP45" s="46">
        <f t="shared" si="78"/>
        <v>0.35</v>
      </c>
      <c r="FQ45" s="46">
        <f t="shared" si="78"/>
        <v>0.35</v>
      </c>
      <c r="FR45" s="46">
        <f t="shared" si="78"/>
        <v>0.35</v>
      </c>
      <c r="FS45" s="46">
        <f t="shared" si="78"/>
        <v>0.35</v>
      </c>
      <c r="FT45" s="46"/>
      <c r="FU45" s="46">
        <f t="shared" si="90"/>
        <v>806.07010614416731</v>
      </c>
      <c r="FV45" s="46">
        <f t="shared" si="90"/>
        <v>979.63696804028609</v>
      </c>
      <c r="FW45" s="46">
        <f t="shared" si="90"/>
        <v>1187.6304612483659</v>
      </c>
      <c r="FX45" s="46">
        <f t="shared" si="90"/>
        <v>1435.7813049885594</v>
      </c>
      <c r="FY45" s="46">
        <f t="shared" si="79"/>
        <v>1730.367963966012</v>
      </c>
      <c r="FZ45" s="46">
        <f t="shared" si="79"/>
        <v>2078.1104362260394</v>
      </c>
      <c r="GA45" s="46">
        <f t="shared" si="79"/>
        <v>2485.9878809486286</v>
      </c>
      <c r="GB45" s="46">
        <f t="shared" si="79"/>
        <v>2960.9604394081907</v>
      </c>
      <c r="GC45" s="46">
        <f t="shared" si="79"/>
        <v>3509.5768062543834</v>
      </c>
      <c r="GD45" s="46">
        <f t="shared" si="79"/>
        <v>4137.4540872398829</v>
      </c>
      <c r="GE45" s="46">
        <f t="shared" si="79"/>
        <v>4848.6269124163518</v>
      </c>
      <c r="GF45" s="46">
        <f t="shared" si="79"/>
        <v>5644.7803061311133</v>
      </c>
      <c r="GG45" s="46">
        <f t="shared" si="79"/>
        <v>6524.406528479567</v>
      </c>
      <c r="GH45" s="46">
        <f t="shared" si="79"/>
        <v>7481.9596758197513</v>
      </c>
      <c r="GI45" s="46">
        <f t="shared" si="79"/>
        <v>8507.1204242610529</v>
      </c>
      <c r="GJ45" s="46">
        <f t="shared" si="79"/>
        <v>9584.3203996309439</v>
      </c>
      <c r="GK45" s="46">
        <f t="shared" si="80"/>
        <v>10692.700323750047</v>
      </c>
      <c r="GL45" s="46">
        <f t="shared" si="80"/>
        <v>11620.888815520038</v>
      </c>
      <c r="GM45" s="46">
        <f t="shared" si="80"/>
        <v>12305.535395242514</v>
      </c>
      <c r="GN45" s="46">
        <f t="shared" si="80"/>
        <v>12817.296931592349</v>
      </c>
      <c r="GO45" s="46">
        <f t="shared" si="80"/>
        <v>13205.275323799289</v>
      </c>
      <c r="GP45" s="46">
        <f t="shared" si="80"/>
        <v>13503.052967675127</v>
      </c>
      <c r="GQ45" s="46">
        <f t="shared" si="80"/>
        <v>13734.005573251188</v>
      </c>
      <c r="GR45" s="46">
        <f t="shared" si="80"/>
        <v>13914.709992729879</v>
      </c>
      <c r="GS45" s="46">
        <f t="shared" si="80"/>
        <v>14057.136014507847</v>
      </c>
      <c r="GT45" s="46">
        <f t="shared" si="80"/>
        <v>14170.073196537927</v>
      </c>
      <c r="GU45" s="46">
        <f t="shared" si="80"/>
        <v>14260.074773635894</v>
      </c>
      <c r="GV45" s="46">
        <f t="shared" si="80"/>
        <v>14332.093198742117</v>
      </c>
      <c r="GW45" s="46">
        <f t="shared" si="80"/>
        <v>14389.915830238147</v>
      </c>
      <c r="GX45"/>
    </row>
    <row r="46" spans="1:206" x14ac:dyDescent="0.25">
      <c r="C46" s="1"/>
      <c r="D46" s="47" t="s">
        <v>56</v>
      </c>
      <c r="E46" s="47"/>
      <c r="F46" s="47"/>
      <c r="G46" s="47"/>
      <c r="H46" s="47">
        <f t="shared" si="92"/>
        <v>85</v>
      </c>
      <c r="I46" s="47"/>
      <c r="J46" s="47">
        <v>0.8</v>
      </c>
      <c r="K46" s="47">
        <v>50</v>
      </c>
      <c r="L46" s="47">
        <f>IF('Graph-Settings'!$I$6='Graph-Settings'!$C$46, K46, 'Graph-Settings'!$I$6)</f>
        <v>50</v>
      </c>
      <c r="M46" s="47">
        <f t="shared" ref="M46:M51" si="97">EXP(50*LN($J46)*(1/$L46-1/$K46))</f>
        <v>1</v>
      </c>
      <c r="N46" s="47">
        <f>($H46/100*N$33)+((100-$H46)/100*N$39)</f>
        <v>4.5204467009541824</v>
      </c>
      <c r="O46" s="47">
        <f t="shared" ref="O46:AP46" si="98">($H46/100*O$33)+((100-$H46)/100*O$39)</f>
        <v>5.3885987028662985</v>
      </c>
      <c r="P46" s="47">
        <f t="shared" si="98"/>
        <v>6.4120937763772528</v>
      </c>
      <c r="Q46" s="47">
        <f t="shared" si="98"/>
        <v>7.614761913035812</v>
      </c>
      <c r="R46" s="47">
        <f t="shared" si="98"/>
        <v>9.0227094501705505</v>
      </c>
      <c r="S46" s="47">
        <f t="shared" si="98"/>
        <v>10.66403094488043</v>
      </c>
      <c r="T46" s="47">
        <f t="shared" si="98"/>
        <v>12.568287708671866</v>
      </c>
      <c r="U46" s="47">
        <f t="shared" si="98"/>
        <v>14.765686968862276</v>
      </c>
      <c r="V46" s="47">
        <f t="shared" si="98"/>
        <v>17.285892632436731</v>
      </c>
      <c r="W46" s="47">
        <f t="shared" si="98"/>
        <v>20.156403428435024</v>
      </c>
      <c r="X46" s="47">
        <f t="shared" si="98"/>
        <v>23.40045133628572</v>
      </c>
      <c r="Y46" s="47">
        <f t="shared" si="98"/>
        <v>27.034408053208491</v>
      </c>
      <c r="Z46" s="47">
        <f t="shared" si="98"/>
        <v>31.064745347661631</v>
      </c>
      <c r="AA46" s="47">
        <f t="shared" si="98"/>
        <v>35.484680772676377</v>
      </c>
      <c r="AB46" s="47">
        <f t="shared" si="98"/>
        <v>40.270754092755375</v>
      </c>
      <c r="AC46" s="47">
        <f t="shared" si="98"/>
        <v>45.379715790476958</v>
      </c>
      <c r="AD46" s="47">
        <f t="shared" si="98"/>
        <v>50.746250324004244</v>
      </c>
      <c r="AE46" s="47">
        <f t="shared" si="98"/>
        <v>55.347471033475848</v>
      </c>
      <c r="AF46" s="47">
        <f t="shared" si="98"/>
        <v>58.817500513230762</v>
      </c>
      <c r="AG46" s="47">
        <f t="shared" si="98"/>
        <v>61.460753734029112</v>
      </c>
      <c r="AH46" s="47">
        <f t="shared" si="98"/>
        <v>63.496638856235919</v>
      </c>
      <c r="AI46" s="47">
        <f t="shared" si="98"/>
        <v>65.079879097345085</v>
      </c>
      <c r="AJ46" s="47">
        <f t="shared" si="98"/>
        <v>66.321223777412683</v>
      </c>
      <c r="AK46" s="47">
        <f t="shared" si="98"/>
        <v>67.301205389086206</v>
      </c>
      <c r="AL46" s="47">
        <f t="shared" si="98"/>
        <v>68.079283225984611</v>
      </c>
      <c r="AM46" s="47">
        <f t="shared" si="98"/>
        <v>68.699980908756288</v>
      </c>
      <c r="AN46" s="47">
        <f t="shared" si="98"/>
        <v>69.197063873056038</v>
      </c>
      <c r="AO46" s="47">
        <f t="shared" si="98"/>
        <v>69.596427515222175</v>
      </c>
      <c r="AP46" s="47">
        <f t="shared" si="98"/>
        <v>69.91812635553157</v>
      </c>
      <c r="AQ46" s="3"/>
      <c r="AR46" s="62">
        <f>$M46*N46</f>
        <v>4.5204467009541824</v>
      </c>
      <c r="AS46" s="62">
        <f t="shared" ref="AS46:AW49" si="99">$M46*O46</f>
        <v>5.3885987028662985</v>
      </c>
      <c r="AT46" s="62">
        <f t="shared" si="99"/>
        <v>6.4120937763772528</v>
      </c>
      <c r="AU46" s="62">
        <f t="shared" si="99"/>
        <v>7.614761913035812</v>
      </c>
      <c r="AV46" s="62">
        <f t="shared" si="99"/>
        <v>9.0227094501705505</v>
      </c>
      <c r="AW46" s="62">
        <f t="shared" si="99"/>
        <v>10.66403094488043</v>
      </c>
      <c r="AX46" s="62">
        <f>$M46*T46</f>
        <v>12.568287708671866</v>
      </c>
      <c r="AY46" s="62">
        <f t="shared" ref="AY46:BN49" si="100">$M46*U46</f>
        <v>14.765686968862276</v>
      </c>
      <c r="AZ46" s="62">
        <f t="shared" si="100"/>
        <v>17.285892632436731</v>
      </c>
      <c r="BA46" s="62">
        <f t="shared" si="100"/>
        <v>20.156403428435024</v>
      </c>
      <c r="BB46" s="62">
        <f t="shared" si="100"/>
        <v>23.40045133628572</v>
      </c>
      <c r="BC46" s="62">
        <f t="shared" si="100"/>
        <v>27.034408053208491</v>
      </c>
      <c r="BD46" s="62">
        <f t="shared" si="100"/>
        <v>31.064745347661631</v>
      </c>
      <c r="BE46" s="62">
        <f t="shared" si="100"/>
        <v>35.484680772676377</v>
      </c>
      <c r="BF46" s="62">
        <f t="shared" si="100"/>
        <v>40.270754092755375</v>
      </c>
      <c r="BG46" s="62">
        <f t="shared" si="100"/>
        <v>45.379715790476958</v>
      </c>
      <c r="BH46" s="62">
        <f t="shared" si="100"/>
        <v>50.746250324004244</v>
      </c>
      <c r="BI46" s="62">
        <f t="shared" si="100"/>
        <v>55.347471033475848</v>
      </c>
      <c r="BJ46" s="62">
        <f t="shared" si="100"/>
        <v>58.817500513230762</v>
      </c>
      <c r="BK46" s="62">
        <f t="shared" si="100"/>
        <v>61.460753734029112</v>
      </c>
      <c r="BL46" s="62">
        <f t="shared" si="100"/>
        <v>63.496638856235919</v>
      </c>
      <c r="BM46" s="62">
        <f t="shared" si="100"/>
        <v>65.079879097345085</v>
      </c>
      <c r="BN46" s="62">
        <f t="shared" si="100"/>
        <v>66.321223777412683</v>
      </c>
      <c r="BO46" s="62">
        <f t="shared" ref="BO46:BT49" si="101">$M46*AK46</f>
        <v>67.301205389086206</v>
      </c>
      <c r="BP46" s="62">
        <f t="shared" si="101"/>
        <v>68.079283225984611</v>
      </c>
      <c r="BQ46" s="62">
        <f t="shared" si="101"/>
        <v>68.699980908756288</v>
      </c>
      <c r="BR46" s="62">
        <f t="shared" si="101"/>
        <v>69.197063873056038</v>
      </c>
      <c r="BS46" s="62">
        <f t="shared" si="101"/>
        <v>69.596427515222175</v>
      </c>
      <c r="BT46" s="62">
        <f t="shared" si="101"/>
        <v>69.91812635553157</v>
      </c>
      <c r="BU46" s="3"/>
      <c r="BV46" s="3"/>
      <c r="BW46" s="62" t="s">
        <v>17</v>
      </c>
      <c r="BX46" s="47"/>
      <c r="BY46" s="47"/>
      <c r="BZ46" s="47"/>
      <c r="CA46" s="47">
        <f>($C$6/100*$CA$6)+((100-$C$6)/100*$CA$12)</f>
        <v>2.3138650467731376</v>
      </c>
      <c r="CB46" s="47"/>
      <c r="CC46" s="47">
        <v>6</v>
      </c>
      <c r="CD46" s="47">
        <v>0.8</v>
      </c>
      <c r="CE46" s="47">
        <f>0.001*CC46^1.5*(460+25.9*$CC$1)^1.5</f>
        <v>2381.5836371856572</v>
      </c>
      <c r="CF46" s="47">
        <f t="shared" ref="CF46:CF49" si="102">CE46/(300*CA46)</f>
        <v>3.4308881302404366</v>
      </c>
      <c r="CG46" s="47"/>
      <c r="CH46" s="3"/>
      <c r="CI46" s="62">
        <f t="shared" ref="CI46:CX49" si="103">IF(1-EXP(-0.23*(AR46-$CF46))&lt;0, 0, 1-EXP(-0.23*(AR46-$CF46)))</f>
        <v>0.22166516737488617</v>
      </c>
      <c r="CJ46" s="47">
        <f t="shared" si="103"/>
        <v>0.36254617229628094</v>
      </c>
      <c r="CK46" s="47">
        <f t="shared" si="103"/>
        <v>0.49625107444230421</v>
      </c>
      <c r="CL46" s="47">
        <f t="shared" si="103"/>
        <v>0.61798330610817542</v>
      </c>
      <c r="CM46" s="47">
        <f t="shared" si="103"/>
        <v>0.72365878858642929</v>
      </c>
      <c r="CN46" s="47">
        <f t="shared" si="103"/>
        <v>0.81054861811818046</v>
      </c>
      <c r="CO46" s="47">
        <f t="shared" si="103"/>
        <v>0.87773957803815872</v>
      </c>
      <c r="CP46" s="47">
        <f t="shared" si="103"/>
        <v>0.92624479668911319</v>
      </c>
      <c r="CQ46" s="47">
        <f t="shared" si="103"/>
        <v>0.95869001478615523</v>
      </c>
      <c r="CR46" s="47">
        <f t="shared" si="103"/>
        <v>0.97865352201703137</v>
      </c>
      <c r="CS46" s="47">
        <f t="shared" si="103"/>
        <v>0.98987754987679988</v>
      </c>
      <c r="CT46" s="47">
        <f t="shared" si="103"/>
        <v>0.99561168337556805</v>
      </c>
      <c r="CU46" s="47">
        <f t="shared" si="103"/>
        <v>0.99826333237490472</v>
      </c>
      <c r="CV46" s="47">
        <f t="shared" si="103"/>
        <v>0.9993716242910724</v>
      </c>
      <c r="CW46" s="47">
        <f t="shared" si="103"/>
        <v>0.99979099850885889</v>
      </c>
      <c r="CX46" s="47">
        <f t="shared" si="103"/>
        <v>0.99993546032208691</v>
      </c>
      <c r="CY46" s="47">
        <f t="shared" ref="CY46:DK49" si="104">IF(1-EXP(-0.23*(BH46-$CF46))&lt;0, 0, 1-EXP(-0.23*(BH46-$CF46)))</f>
        <v>0.9999812165295181</v>
      </c>
      <c r="CZ46" s="47">
        <f t="shared" si="104"/>
        <v>0.99999348115971176</v>
      </c>
      <c r="DA46" s="47">
        <f t="shared" si="104"/>
        <v>0.99999706534555655</v>
      </c>
      <c r="DB46" s="47">
        <f t="shared" si="104"/>
        <v>0.99999840217797253</v>
      </c>
      <c r="DC46" s="47">
        <f t="shared" si="104"/>
        <v>0.99999899961203376</v>
      </c>
      <c r="DD46" s="47">
        <f t="shared" si="104"/>
        <v>0.99999930494017952</v>
      </c>
      <c r="DE46" s="47">
        <f t="shared" si="104"/>
        <v>0.99999947757123575</v>
      </c>
      <c r="DF46" s="47">
        <f t="shared" si="104"/>
        <v>0.9999995829972288</v>
      </c>
      <c r="DG46" s="47">
        <f t="shared" si="104"/>
        <v>0.99999965132684498</v>
      </c>
      <c r="DH46" s="47">
        <f t="shared" si="104"/>
        <v>0.99999969771372532</v>
      </c>
      <c r="DI46" s="47">
        <f t="shared" si="104"/>
        <v>0.99999973037141088</v>
      </c>
      <c r="DJ46" s="47">
        <f t="shared" si="104"/>
        <v>0.99999975403437791</v>
      </c>
      <c r="DK46" s="47">
        <f t="shared" si="104"/>
        <v>0.99999977157657238</v>
      </c>
      <c r="DL46" s="47"/>
      <c r="DM46" s="47">
        <f t="shared" ref="DM46:DV47" si="105">$C$6/100*CI46*$CD46</f>
        <v>0.15073231381492261</v>
      </c>
      <c r="DN46" s="47">
        <f t="shared" si="105"/>
        <v>0.24653139716147107</v>
      </c>
      <c r="DO46" s="47">
        <f t="shared" si="105"/>
        <v>0.33745073062076686</v>
      </c>
      <c r="DP46" s="47">
        <f t="shared" si="105"/>
        <v>0.42022864815355931</v>
      </c>
      <c r="DQ46" s="47">
        <f t="shared" si="105"/>
        <v>0.49208797623877198</v>
      </c>
      <c r="DR46" s="47">
        <f t="shared" si="105"/>
        <v>0.55117306032036273</v>
      </c>
      <c r="DS46" s="47">
        <f t="shared" si="105"/>
        <v>0.59686291306594785</v>
      </c>
      <c r="DT46" s="47">
        <f t="shared" si="105"/>
        <v>0.62984646174859704</v>
      </c>
      <c r="DU46" s="47">
        <f t="shared" si="105"/>
        <v>0.65190921005458558</v>
      </c>
      <c r="DV46" s="47">
        <f t="shared" si="105"/>
        <v>0.66548439497158141</v>
      </c>
      <c r="DW46" s="47">
        <f t="shared" ref="DW46:EF47" si="106">$C$6/100*CS46*$CD46</f>
        <v>0.67311673391622395</v>
      </c>
      <c r="DX46" s="47">
        <f t="shared" si="106"/>
        <v>0.67701594469538628</v>
      </c>
      <c r="DY46" s="47">
        <f t="shared" si="106"/>
        <v>0.67881906601493525</v>
      </c>
      <c r="DZ46" s="47">
        <f t="shared" si="106"/>
        <v>0.67957270451792928</v>
      </c>
      <c r="EA46" s="47">
        <f t="shared" si="106"/>
        <v>0.67985787898602412</v>
      </c>
      <c r="EB46" s="47">
        <f t="shared" si="106"/>
        <v>0.67995611301901915</v>
      </c>
      <c r="EC46" s="47">
        <f t="shared" si="106"/>
        <v>0.67998722724007232</v>
      </c>
      <c r="ED46" s="47">
        <f t="shared" si="106"/>
        <v>0.67999556718860399</v>
      </c>
      <c r="EE46" s="47">
        <f t="shared" si="106"/>
        <v>0.67999800443497849</v>
      </c>
      <c r="EF46" s="47">
        <f t="shared" si="106"/>
        <v>0.67999891348102137</v>
      </c>
      <c r="EG46" s="47">
        <f t="shared" ref="EG46:EO47" si="107">$C$6/100*DC46*$CD46</f>
        <v>0.67999931973618299</v>
      </c>
      <c r="EH46" s="47">
        <f t="shared" si="107"/>
        <v>0.67999952735932212</v>
      </c>
      <c r="EI46" s="47">
        <f t="shared" si="107"/>
        <v>0.67999964474844032</v>
      </c>
      <c r="EJ46" s="47">
        <f t="shared" si="107"/>
        <v>0.67999971643811552</v>
      </c>
      <c r="EK46" s="47">
        <f t="shared" si="107"/>
        <v>0.67999976290225461</v>
      </c>
      <c r="EL46" s="47">
        <f t="shared" si="107"/>
        <v>0.67999979444533321</v>
      </c>
      <c r="EM46" s="47">
        <f t="shared" si="107"/>
        <v>0.67999981665255937</v>
      </c>
      <c r="EN46" s="47">
        <f t="shared" si="107"/>
        <v>0.67999983274337694</v>
      </c>
      <c r="EO46" s="47">
        <f t="shared" si="107"/>
        <v>0.6799998446720692</v>
      </c>
      <c r="EP46" s="47"/>
      <c r="EQ46" s="47">
        <f t="shared" si="77"/>
        <v>2.4645973605880602</v>
      </c>
      <c r="ER46" s="47">
        <f t="shared" si="77"/>
        <v>2.5603964439346085</v>
      </c>
      <c r="ES46" s="47">
        <f t="shared" si="77"/>
        <v>2.6513157773939047</v>
      </c>
      <c r="ET46" s="47">
        <f t="shared" si="77"/>
        <v>2.7340936949266972</v>
      </c>
      <c r="EU46" s="47">
        <f t="shared" si="77"/>
        <v>2.8059530230119094</v>
      </c>
      <c r="EV46" s="47">
        <f t="shared" si="77"/>
        <v>2.8650381070935005</v>
      </c>
      <c r="EW46" s="47">
        <f t="shared" si="77"/>
        <v>2.9107279598390856</v>
      </c>
      <c r="EX46" s="47">
        <f t="shared" si="77"/>
        <v>2.9437115085217345</v>
      </c>
      <c r="EY46" s="47">
        <f t="shared" si="77"/>
        <v>2.9657742568277232</v>
      </c>
      <c r="EZ46" s="47">
        <f t="shared" si="77"/>
        <v>2.9793494417447191</v>
      </c>
      <c r="FA46" s="47">
        <f t="shared" si="77"/>
        <v>2.9869817806893617</v>
      </c>
      <c r="FB46" s="47">
        <f t="shared" si="77"/>
        <v>2.9908809914685239</v>
      </c>
      <c r="FC46" s="47">
        <f t="shared" si="77"/>
        <v>2.9926841127880728</v>
      </c>
      <c r="FD46" s="47">
        <f t="shared" si="77"/>
        <v>2.9934377512910668</v>
      </c>
      <c r="FE46" s="47">
        <f t="shared" si="77"/>
        <v>2.9937229257591618</v>
      </c>
      <c r="FF46" s="47">
        <f t="shared" si="77"/>
        <v>2.9938211597921569</v>
      </c>
      <c r="FG46" s="47">
        <f t="shared" si="78"/>
        <v>2.9938522740132099</v>
      </c>
      <c r="FH46" s="47">
        <f t="shared" si="78"/>
        <v>2.9938606139617416</v>
      </c>
      <c r="FI46" s="47">
        <f t="shared" si="78"/>
        <v>2.9938630512081161</v>
      </c>
      <c r="FJ46" s="47">
        <f t="shared" si="78"/>
        <v>2.993863960254159</v>
      </c>
      <c r="FK46" s="47">
        <f t="shared" si="78"/>
        <v>2.9938643665093205</v>
      </c>
      <c r="FL46" s="47">
        <f t="shared" si="78"/>
        <v>2.9938645741324597</v>
      </c>
      <c r="FM46" s="47">
        <f t="shared" si="78"/>
        <v>2.9938646915215781</v>
      </c>
      <c r="FN46" s="47">
        <f t="shared" si="78"/>
        <v>2.9938647632112532</v>
      </c>
      <c r="FO46" s="47">
        <f t="shared" si="78"/>
        <v>2.9938648096753924</v>
      </c>
      <c r="FP46" s="47">
        <f t="shared" si="78"/>
        <v>2.9938648412184707</v>
      </c>
      <c r="FQ46" s="47">
        <f t="shared" si="78"/>
        <v>2.993864863425697</v>
      </c>
      <c r="FR46" s="47">
        <f t="shared" si="78"/>
        <v>2.9938648795165146</v>
      </c>
      <c r="FS46" s="47">
        <f t="shared" si="78"/>
        <v>2.9938648914452068</v>
      </c>
      <c r="FT46" s="47"/>
      <c r="FU46" s="47">
        <f t="shared" si="90"/>
        <v>3342.3243023552045</v>
      </c>
      <c r="FV46" s="47">
        <f t="shared" si="90"/>
        <v>4139.0846869828547</v>
      </c>
      <c r="FW46" s="47">
        <f t="shared" si="90"/>
        <v>5100.1456186314817</v>
      </c>
      <c r="FX46" s="47">
        <f t="shared" si="90"/>
        <v>6245.8417604397509</v>
      </c>
      <c r="FY46" s="47">
        <f t="shared" si="79"/>
        <v>7595.1896572392534</v>
      </c>
      <c r="FZ46" s="47">
        <f t="shared" si="79"/>
        <v>9165.8565096920229</v>
      </c>
      <c r="GA46" s="47">
        <f t="shared" si="79"/>
        <v>10974.859932279935</v>
      </c>
      <c r="GB46" s="47">
        <f t="shared" si="79"/>
        <v>13039.776798440786</v>
      </c>
      <c r="GC46" s="47">
        <f t="shared" si="79"/>
        <v>15379.816612670658</v>
      </c>
      <c r="GD46" s="47">
        <f t="shared" si="79"/>
        <v>18015.890790626767</v>
      </c>
      <c r="GE46" s="47">
        <f t="shared" si="79"/>
        <v>20969.016540418041</v>
      </c>
      <c r="GF46" s="47">
        <f t="shared" si="79"/>
        <v>24257.009148583456</v>
      </c>
      <c r="GG46" s="47">
        <f t="shared" si="79"/>
        <v>27890.090960926249</v>
      </c>
      <c r="GH46" s="47">
        <f t="shared" si="79"/>
        <v>31866.354905232518</v>
      </c>
      <c r="GI46" s="47">
        <f t="shared" si="79"/>
        <v>36167.843929527407</v>
      </c>
      <c r="GJ46" s="47">
        <f t="shared" si="79"/>
        <v>40757.626007665254</v>
      </c>
      <c r="GK46" s="47">
        <f t="shared" si="80"/>
        <v>45578.033079049113</v>
      </c>
      <c r="GL46" s="47">
        <f t="shared" si="80"/>
        <v>49710.784082853512</v>
      </c>
      <c r="GM46" s="47">
        <f t="shared" si="80"/>
        <v>52827.462465292796</v>
      </c>
      <c r="GN46" s="47">
        <f t="shared" si="80"/>
        <v>55201.540672309799</v>
      </c>
      <c r="GO46" s="47">
        <f t="shared" si="80"/>
        <v>57030.097339438762</v>
      </c>
      <c r="GP46" s="47">
        <f t="shared" si="80"/>
        <v>58452.103355509498</v>
      </c>
      <c r="GQ46" s="47">
        <f t="shared" si="80"/>
        <v>59567.031049709156</v>
      </c>
      <c r="GR46" s="47">
        <f t="shared" si="80"/>
        <v>60447.21220080855</v>
      </c>
      <c r="GS46" s="47">
        <f t="shared" si="80"/>
        <v>61146.051095459865</v>
      </c>
      <c r="GT46" s="47">
        <f t="shared" si="80"/>
        <v>61703.537230531685</v>
      </c>
      <c r="GU46" s="47">
        <f t="shared" si="80"/>
        <v>62149.997454529846</v>
      </c>
      <c r="GV46" s="47">
        <f t="shared" si="80"/>
        <v>62508.690023292147</v>
      </c>
      <c r="GW46" s="47">
        <f t="shared" si="80"/>
        <v>62797.627131436733</v>
      </c>
      <c r="GX46"/>
    </row>
    <row r="47" spans="1:206" x14ac:dyDescent="0.25">
      <c r="C47" s="1"/>
      <c r="D47" s="47" t="s">
        <v>57</v>
      </c>
      <c r="E47" s="47"/>
      <c r="F47" s="47"/>
      <c r="G47" s="47"/>
      <c r="H47" s="47">
        <f t="shared" si="92"/>
        <v>85</v>
      </c>
      <c r="I47" s="47"/>
      <c r="J47" s="47">
        <v>0.8</v>
      </c>
      <c r="K47" s="47">
        <v>50</v>
      </c>
      <c r="L47" s="47">
        <f>IF('Graph-Settings'!$I$6='Graph-Settings'!$C$46, K47, 'Graph-Settings'!$I$6)</f>
        <v>50</v>
      </c>
      <c r="M47" s="47">
        <f t="shared" si="97"/>
        <v>1</v>
      </c>
      <c r="N47" s="47">
        <f>($H47/100*N$33)+((100-$H47)/100*N$40)</f>
        <v>4.417554095167854</v>
      </c>
      <c r="O47" s="47">
        <f t="shared" ref="O47:AP47" si="108">($H47/100*O$33)+((100-$H47)/100*O$40)</f>
        <v>5.2642395977514909</v>
      </c>
      <c r="P47" s="47">
        <f t="shared" si="108"/>
        <v>6.2620272812195372</v>
      </c>
      <c r="Q47" s="47">
        <f t="shared" si="108"/>
        <v>7.433996595721065</v>
      </c>
      <c r="R47" s="47">
        <f t="shared" si="108"/>
        <v>8.8054024126192996</v>
      </c>
      <c r="S47" s="47">
        <f t="shared" si="108"/>
        <v>10.403385288903001</v>
      </c>
      <c r="T47" s="47">
        <f t="shared" si="108"/>
        <v>12.256453699346219</v>
      </c>
      <c r="U47" s="47">
        <f t="shared" si="108"/>
        <v>14.393674443886834</v>
      </c>
      <c r="V47" s="47">
        <f t="shared" si="108"/>
        <v>16.843504879519614</v>
      </c>
      <c r="W47" s="47">
        <f t="shared" si="108"/>
        <v>19.632205766530603</v>
      </c>
      <c r="X47" s="47">
        <f t="shared" si="108"/>
        <v>22.781790776300127</v>
      </c>
      <c r="Y47" s="47">
        <f t="shared" si="108"/>
        <v>26.307503292949505</v>
      </c>
      <c r="Z47" s="47">
        <f t="shared" si="108"/>
        <v>30.214868364038988</v>
      </c>
      <c r="AA47" s="47">
        <f t="shared" si="108"/>
        <v>34.496451541791259</v>
      </c>
      <c r="AB47" s="47">
        <f t="shared" si="108"/>
        <v>39.128567371557843</v>
      </c>
      <c r="AC47" s="47">
        <f t="shared" si="108"/>
        <v>44.068312137548027</v>
      </c>
      <c r="AD47" s="47">
        <f t="shared" si="108"/>
        <v>49.251431365262228</v>
      </c>
      <c r="AE47" s="47">
        <f t="shared" si="108"/>
        <v>53.690472771738186</v>
      </c>
      <c r="AF47" s="47">
        <f t="shared" si="108"/>
        <v>57.034968797312722</v>
      </c>
      <c r="AG47" s="47">
        <f t="shared" si="108"/>
        <v>59.580607016804137</v>
      </c>
      <c r="AH47" s="47">
        <f t="shared" si="108"/>
        <v>61.540061591400054</v>
      </c>
      <c r="AI47" s="47">
        <f t="shared" si="108"/>
        <v>63.063076389285165</v>
      </c>
      <c r="AJ47" s="47">
        <f t="shared" si="108"/>
        <v>64.256698086700624</v>
      </c>
      <c r="AK47" s="47">
        <f t="shared" si="108"/>
        <v>65.19868118909983</v>
      </c>
      <c r="AL47" s="47">
        <f t="shared" si="108"/>
        <v>65.946379950452155</v>
      </c>
      <c r="AM47" s="47">
        <f t="shared" si="108"/>
        <v>66.542707163593093</v>
      </c>
      <c r="AN47" s="47">
        <f t="shared" si="108"/>
        <v>67.020184297506646</v>
      </c>
      <c r="AO47" s="47">
        <f t="shared" si="108"/>
        <v>67.403738143817506</v>
      </c>
      <c r="AP47" s="47">
        <f t="shared" si="108"/>
        <v>67.712663532311353</v>
      </c>
      <c r="AQ47" s="3"/>
      <c r="AR47" s="62">
        <f>$M47*N47</f>
        <v>4.417554095167854</v>
      </c>
      <c r="AS47" s="62">
        <f t="shared" si="99"/>
        <v>5.2642395977514909</v>
      </c>
      <c r="AT47" s="62">
        <f t="shared" si="99"/>
        <v>6.2620272812195372</v>
      </c>
      <c r="AU47" s="62">
        <f t="shared" si="99"/>
        <v>7.433996595721065</v>
      </c>
      <c r="AV47" s="62">
        <f t="shared" si="99"/>
        <v>8.8054024126192996</v>
      </c>
      <c r="AW47" s="62">
        <f t="shared" si="99"/>
        <v>10.403385288903001</v>
      </c>
      <c r="AX47" s="62">
        <f>$M47*T47</f>
        <v>12.256453699346219</v>
      </c>
      <c r="AY47" s="62">
        <f t="shared" si="100"/>
        <v>14.393674443886834</v>
      </c>
      <c r="AZ47" s="62">
        <f t="shared" si="100"/>
        <v>16.843504879519614</v>
      </c>
      <c r="BA47" s="62">
        <f t="shared" si="100"/>
        <v>19.632205766530603</v>
      </c>
      <c r="BB47" s="62">
        <f t="shared" si="100"/>
        <v>22.781790776300127</v>
      </c>
      <c r="BC47" s="62">
        <f t="shared" si="100"/>
        <v>26.307503292949505</v>
      </c>
      <c r="BD47" s="62">
        <f t="shared" si="100"/>
        <v>30.214868364038988</v>
      </c>
      <c r="BE47" s="62">
        <f t="shared" si="100"/>
        <v>34.496451541791259</v>
      </c>
      <c r="BF47" s="62">
        <f t="shared" si="100"/>
        <v>39.128567371557843</v>
      </c>
      <c r="BG47" s="62">
        <f t="shared" si="100"/>
        <v>44.068312137548027</v>
      </c>
      <c r="BH47" s="62">
        <f t="shared" si="100"/>
        <v>49.251431365262228</v>
      </c>
      <c r="BI47" s="62">
        <f t="shared" si="100"/>
        <v>53.690472771738186</v>
      </c>
      <c r="BJ47" s="62">
        <f t="shared" si="100"/>
        <v>57.034968797312722</v>
      </c>
      <c r="BK47" s="62">
        <f t="shared" si="100"/>
        <v>59.580607016804137</v>
      </c>
      <c r="BL47" s="62">
        <f t="shared" si="100"/>
        <v>61.540061591400054</v>
      </c>
      <c r="BM47" s="62">
        <f t="shared" si="100"/>
        <v>63.063076389285165</v>
      </c>
      <c r="BN47" s="62">
        <f t="shared" si="100"/>
        <v>64.256698086700624</v>
      </c>
      <c r="BO47" s="62">
        <f t="shared" si="101"/>
        <v>65.19868118909983</v>
      </c>
      <c r="BP47" s="62">
        <f t="shared" si="101"/>
        <v>65.946379950452155</v>
      </c>
      <c r="BQ47" s="62">
        <f t="shared" si="101"/>
        <v>66.542707163593093</v>
      </c>
      <c r="BR47" s="62">
        <f t="shared" si="101"/>
        <v>67.020184297506646</v>
      </c>
      <c r="BS47" s="62">
        <f t="shared" si="101"/>
        <v>67.403738143817506</v>
      </c>
      <c r="BT47" s="62">
        <f t="shared" si="101"/>
        <v>67.712663532311353</v>
      </c>
      <c r="BU47" s="3"/>
      <c r="BV47" s="3"/>
      <c r="BW47" s="62" t="s">
        <v>18</v>
      </c>
      <c r="BX47" s="47"/>
      <c r="BY47" s="47"/>
      <c r="BZ47" s="47"/>
      <c r="CA47" s="47">
        <f>($C$6/100*$CA$6)+((100-$C$6)/100*$CA$12)</f>
        <v>2.3138650467731376</v>
      </c>
      <c r="CB47" s="47"/>
      <c r="CC47" s="47">
        <v>6</v>
      </c>
      <c r="CD47" s="47">
        <v>0.8</v>
      </c>
      <c r="CE47" s="47">
        <f>0.001*CC47^1.5*(460+25.9*$CC$1)^1.5</f>
        <v>2381.5836371856572</v>
      </c>
      <c r="CF47" s="47">
        <f t="shared" si="102"/>
        <v>3.4308881302404366</v>
      </c>
      <c r="CG47" s="47"/>
      <c r="CH47" s="3"/>
      <c r="CI47" s="62">
        <f t="shared" si="103"/>
        <v>0.20302595925511169</v>
      </c>
      <c r="CJ47" s="47">
        <f t="shared" si="103"/>
        <v>0.34405008204126497</v>
      </c>
      <c r="CK47" s="47">
        <f t="shared" si="103"/>
        <v>0.4785604905873676</v>
      </c>
      <c r="CL47" s="47">
        <f t="shared" si="103"/>
        <v>0.60176577710538437</v>
      </c>
      <c r="CM47" s="47">
        <f t="shared" si="103"/>
        <v>0.70949610211949876</v>
      </c>
      <c r="CN47" s="47">
        <f t="shared" si="103"/>
        <v>0.79884395855127766</v>
      </c>
      <c r="CO47" s="47">
        <f t="shared" si="103"/>
        <v>0.86864872826888906</v>
      </c>
      <c r="CP47" s="47">
        <f t="shared" si="103"/>
        <v>0.91965624016774794</v>
      </c>
      <c r="CQ47" s="47">
        <f t="shared" si="103"/>
        <v>0.95426547758343294</v>
      </c>
      <c r="CR47" s="47">
        <f t="shared" si="103"/>
        <v>0.97591829983913292</v>
      </c>
      <c r="CS47" s="47">
        <f t="shared" si="103"/>
        <v>0.98832969396085757</v>
      </c>
      <c r="CT47" s="47">
        <f t="shared" si="103"/>
        <v>0.99481311257644189</v>
      </c>
      <c r="CU47" s="47">
        <f t="shared" si="103"/>
        <v>0.99788841294144759</v>
      </c>
      <c r="CV47" s="47">
        <f t="shared" si="103"/>
        <v>0.99921126454484799</v>
      </c>
      <c r="CW47" s="47">
        <f t="shared" si="103"/>
        <v>0.99972820602553691</v>
      </c>
      <c r="CX47" s="47">
        <f t="shared" si="103"/>
        <v>0.99991273905160183</v>
      </c>
      <c r="CY47" s="47">
        <f t="shared" si="104"/>
        <v>0.99997350951494712</v>
      </c>
      <c r="CZ47" s="47">
        <f t="shared" si="104"/>
        <v>0.99999045701728251</v>
      </c>
      <c r="DA47" s="47">
        <f t="shared" si="104"/>
        <v>0.99999557808878359</v>
      </c>
      <c r="DB47" s="47">
        <f t="shared" si="104"/>
        <v>0.99999753775086675</v>
      </c>
      <c r="DC47" s="47">
        <f t="shared" si="104"/>
        <v>0.99999843105932562</v>
      </c>
      <c r="DD47" s="47">
        <f t="shared" si="104"/>
        <v>0.99999889471053671</v>
      </c>
      <c r="DE47" s="47">
        <f t="shared" si="104"/>
        <v>0.9999991600607675</v>
      </c>
      <c r="DF47" s="47">
        <f t="shared" si="104"/>
        <v>0.99999932367520039</v>
      </c>
      <c r="DG47" s="47">
        <f t="shared" si="104"/>
        <v>0.99999943053192786</v>
      </c>
      <c r="DH47" s="47">
        <f t="shared" si="104"/>
        <v>0.99999950351788569</v>
      </c>
      <c r="DI47" s="47">
        <f t="shared" si="104"/>
        <v>0.99999955515419414</v>
      </c>
      <c r="DJ47" s="47">
        <f t="shared" si="104"/>
        <v>0.99999959271616168</v>
      </c>
      <c r="DK47" s="47">
        <f t="shared" si="104"/>
        <v>0.99999962065067038</v>
      </c>
      <c r="DL47" s="47"/>
      <c r="DM47" s="47">
        <f t="shared" si="105"/>
        <v>0.13805765229347597</v>
      </c>
      <c r="DN47" s="47">
        <f t="shared" si="105"/>
        <v>0.23395405578806017</v>
      </c>
      <c r="DO47" s="47">
        <f t="shared" si="105"/>
        <v>0.32542113359941</v>
      </c>
      <c r="DP47" s="47">
        <f t="shared" si="105"/>
        <v>0.40920072843166139</v>
      </c>
      <c r="DQ47" s="47">
        <f t="shared" si="105"/>
        <v>0.48245734944125918</v>
      </c>
      <c r="DR47" s="47">
        <f t="shared" si="105"/>
        <v>0.54321389181486879</v>
      </c>
      <c r="DS47" s="47">
        <f t="shared" si="105"/>
        <v>0.5906811352228446</v>
      </c>
      <c r="DT47" s="47">
        <f t="shared" si="105"/>
        <v>0.62536624331406865</v>
      </c>
      <c r="DU47" s="47">
        <f t="shared" si="105"/>
        <v>0.64890052475673443</v>
      </c>
      <c r="DV47" s="47">
        <f t="shared" si="105"/>
        <v>0.66362444389061048</v>
      </c>
      <c r="DW47" s="47">
        <f t="shared" si="106"/>
        <v>0.67206419189338318</v>
      </c>
      <c r="DX47" s="47">
        <f t="shared" si="106"/>
        <v>0.6764729165519805</v>
      </c>
      <c r="DY47" s="47">
        <f t="shared" si="106"/>
        <v>0.67856412080018436</v>
      </c>
      <c r="DZ47" s="47">
        <f t="shared" si="106"/>
        <v>0.67946365989049662</v>
      </c>
      <c r="EA47" s="47">
        <f t="shared" si="106"/>
        <v>0.67981518009736508</v>
      </c>
      <c r="EB47" s="47">
        <f t="shared" si="106"/>
        <v>0.67994066255508923</v>
      </c>
      <c r="EC47" s="47">
        <f t="shared" si="106"/>
        <v>0.67998198647016406</v>
      </c>
      <c r="ED47" s="47">
        <f t="shared" si="106"/>
        <v>0.67999351077175207</v>
      </c>
      <c r="EE47" s="47">
        <f t="shared" si="106"/>
        <v>0.67999699310037287</v>
      </c>
      <c r="EF47" s="47">
        <f t="shared" si="106"/>
        <v>0.67999832567058949</v>
      </c>
      <c r="EG47" s="47">
        <f t="shared" si="107"/>
        <v>0.67999893312034143</v>
      </c>
      <c r="EH47" s="47">
        <f t="shared" si="107"/>
        <v>0.67999924840316506</v>
      </c>
      <c r="EI47" s="47">
        <f t="shared" si="107"/>
        <v>0.67999942884132192</v>
      </c>
      <c r="EJ47" s="47">
        <f t="shared" si="107"/>
        <v>0.67999954009913632</v>
      </c>
      <c r="EK47" s="47">
        <f t="shared" si="107"/>
        <v>0.67999961276171095</v>
      </c>
      <c r="EL47" s="47">
        <f t="shared" si="107"/>
        <v>0.67999966239216225</v>
      </c>
      <c r="EM47" s="47">
        <f t="shared" si="107"/>
        <v>0.67999969750485212</v>
      </c>
      <c r="EN47" s="47">
        <f t="shared" si="107"/>
        <v>0.67999972304698997</v>
      </c>
      <c r="EO47" s="47">
        <f t="shared" si="107"/>
        <v>0.67999974204245595</v>
      </c>
      <c r="EP47" s="47"/>
      <c r="EQ47" s="47">
        <f t="shared" si="77"/>
        <v>2.4519226990666136</v>
      </c>
      <c r="ER47" s="47">
        <f t="shared" si="77"/>
        <v>2.5478191025611978</v>
      </c>
      <c r="ES47" s="47">
        <f t="shared" si="77"/>
        <v>2.6392861803725478</v>
      </c>
      <c r="ET47" s="47">
        <f t="shared" si="77"/>
        <v>2.7230657752047991</v>
      </c>
      <c r="EU47" s="47">
        <f t="shared" si="77"/>
        <v>2.7963223962143968</v>
      </c>
      <c r="EV47" s="47">
        <f t="shared" si="77"/>
        <v>2.8570789385880064</v>
      </c>
      <c r="EW47" s="47">
        <f t="shared" si="77"/>
        <v>2.9045461819959821</v>
      </c>
      <c r="EX47" s="47">
        <f t="shared" si="77"/>
        <v>2.9392312900872062</v>
      </c>
      <c r="EY47" s="47">
        <f t="shared" si="77"/>
        <v>2.962765571529872</v>
      </c>
      <c r="EZ47" s="47">
        <f t="shared" si="77"/>
        <v>2.9774894906637481</v>
      </c>
      <c r="FA47" s="47">
        <f t="shared" si="77"/>
        <v>2.9859292386665208</v>
      </c>
      <c r="FB47" s="47">
        <f t="shared" si="77"/>
        <v>2.9903379633251181</v>
      </c>
      <c r="FC47" s="47">
        <f t="shared" si="77"/>
        <v>2.9924291675733219</v>
      </c>
      <c r="FD47" s="47">
        <f t="shared" si="77"/>
        <v>2.9933287066636343</v>
      </c>
      <c r="FE47" s="47">
        <f t="shared" si="77"/>
        <v>2.9936802268705027</v>
      </c>
      <c r="FF47" s="47">
        <f t="shared" ref="FF47:FF49" si="109">EB47+$CA47</f>
        <v>2.9938057093282269</v>
      </c>
      <c r="FG47" s="47">
        <f t="shared" si="78"/>
        <v>2.9938470332433016</v>
      </c>
      <c r="FH47" s="47">
        <f t="shared" si="78"/>
        <v>2.9938585575448897</v>
      </c>
      <c r="FI47" s="47">
        <f t="shared" si="78"/>
        <v>2.9938620398735107</v>
      </c>
      <c r="FJ47" s="47">
        <f t="shared" si="78"/>
        <v>2.9938633724437271</v>
      </c>
      <c r="FK47" s="47">
        <f t="shared" si="78"/>
        <v>2.993863979893479</v>
      </c>
      <c r="FL47" s="47">
        <f t="shared" si="78"/>
        <v>2.9938642951763028</v>
      </c>
      <c r="FM47" s="47">
        <f t="shared" si="78"/>
        <v>2.9938644756144597</v>
      </c>
      <c r="FN47" s="47">
        <f t="shared" si="78"/>
        <v>2.9938645868722737</v>
      </c>
      <c r="FO47" s="47">
        <f t="shared" si="78"/>
        <v>2.9938646595348484</v>
      </c>
      <c r="FP47" s="47">
        <f t="shared" si="78"/>
        <v>2.9938647091653001</v>
      </c>
      <c r="FQ47" s="47">
        <f t="shared" si="78"/>
        <v>2.9938647442779898</v>
      </c>
      <c r="FR47" s="47">
        <f t="shared" si="78"/>
        <v>2.9938647698201275</v>
      </c>
      <c r="FS47" s="47">
        <f t="shared" si="78"/>
        <v>2.9938647888155936</v>
      </c>
      <c r="FT47" s="47"/>
      <c r="FU47" s="47">
        <f t="shared" si="90"/>
        <v>3249.4503480890212</v>
      </c>
      <c r="FV47" s="47">
        <f t="shared" si="90"/>
        <v>4023.6990622830972</v>
      </c>
      <c r="FW47" s="47">
        <f t="shared" si="90"/>
        <v>4958.1846193315805</v>
      </c>
      <c r="FX47" s="47">
        <f t="shared" si="90"/>
        <v>6072.9785108391052</v>
      </c>
      <c r="FY47" s="47">
        <f t="shared" si="79"/>
        <v>7386.8231922262894</v>
      </c>
      <c r="FZ47" s="47">
        <f t="shared" si="79"/>
        <v>8916.9878996823209</v>
      </c>
      <c r="GA47" s="47">
        <f t="shared" si="79"/>
        <v>10679.830739173978</v>
      </c>
      <c r="GB47" s="47">
        <f t="shared" si="79"/>
        <v>12691.901491440225</v>
      </c>
      <c r="GC47" s="47">
        <f t="shared" si="79"/>
        <v>14971.006908280835</v>
      </c>
      <c r="GD47" s="47">
        <f t="shared" si="79"/>
        <v>17536.405904517931</v>
      </c>
      <c r="GE47" s="47">
        <f t="shared" si="79"/>
        <v>20407.444556441344</v>
      </c>
      <c r="GF47" s="47">
        <f t="shared" si="79"/>
        <v>23600.49774516224</v>
      </c>
      <c r="GG47" s="47">
        <f t="shared" si="79"/>
        <v>27124.756016081607</v>
      </c>
      <c r="GH47" s="47">
        <f t="shared" si="79"/>
        <v>30977.765603422427</v>
      </c>
      <c r="GI47" s="47">
        <f t="shared" si="79"/>
        <v>35141.525533800908</v>
      </c>
      <c r="GJ47" s="47">
        <f t="shared" si="79"/>
        <v>39579.589343354899</v>
      </c>
      <c r="GK47" s="47">
        <f t="shared" si="80"/>
        <v>44235.375502762923</v>
      </c>
      <c r="GL47" s="47">
        <f t="shared" si="80"/>
        <v>48222.504409889778</v>
      </c>
      <c r="GM47" s="47">
        <f t="shared" si="80"/>
        <v>51226.448408293407</v>
      </c>
      <c r="GN47" s="47">
        <f t="shared" si="80"/>
        <v>53512.859116672087</v>
      </c>
      <c r="GO47" s="47">
        <f t="shared" si="80"/>
        <v>55272.772115675638</v>
      </c>
      <c r="GP47" s="47">
        <f t="shared" si="80"/>
        <v>56640.687823756976</v>
      </c>
      <c r="GQ47" s="47">
        <f t="shared" si="80"/>
        <v>57712.753716616986</v>
      </c>
      <c r="GR47" s="47">
        <f t="shared" si="80"/>
        <v>58558.806816846431</v>
      </c>
      <c r="GS47" s="47">
        <f t="shared" si="80"/>
        <v>59230.360907374859</v>
      </c>
      <c r="GT47" s="47">
        <f t="shared" si="80"/>
        <v>59765.95878882071</v>
      </c>
      <c r="GU47" s="47">
        <f t="shared" si="80"/>
        <v>60194.810076995542</v>
      </c>
      <c r="GV47" s="47">
        <f t="shared" si="80"/>
        <v>60539.303094886905</v>
      </c>
      <c r="GW47" s="47">
        <f t="shared" si="80"/>
        <v>60816.767731891399</v>
      </c>
      <c r="GX47"/>
    </row>
    <row r="48" spans="1:206" x14ac:dyDescent="0.25">
      <c r="C48" s="1"/>
      <c r="D48" s="48" t="s">
        <v>58</v>
      </c>
      <c r="E48" s="48">
        <v>120</v>
      </c>
      <c r="F48" s="48">
        <v>5.7200000000000001E-2</v>
      </c>
      <c r="G48" s="48">
        <v>1.4</v>
      </c>
      <c r="H48" s="48">
        <f t="shared" si="92"/>
        <v>85</v>
      </c>
      <c r="I48" s="48"/>
      <c r="J48" s="48">
        <v>0.8</v>
      </c>
      <c r="K48" s="48">
        <v>50</v>
      </c>
      <c r="L48" s="48">
        <f>IF('Graph-Settings'!$I$6='Graph-Settings'!$C$46, K48, 'Graph-Settings'!$I$6)</f>
        <v>50</v>
      </c>
      <c r="M48" s="48">
        <f t="shared" si="97"/>
        <v>1</v>
      </c>
      <c r="N48" s="48">
        <f>$H48/100*(($E48*(1-EXP(-$F48*N$31))^$G48)) + ((100-$H48)/100*N39)</f>
        <v>14.480675584366143</v>
      </c>
      <c r="O48" s="48">
        <f t="shared" ref="O48:AP49" si="110">$H48/100*(($E48*(1-EXP(-$F48*O$31))^$G48)) + ((100-$H48)/100*O39)</f>
        <v>16.848751764965382</v>
      </c>
      <c r="P48" s="48">
        <f t="shared" si="110"/>
        <v>19.542265550966921</v>
      </c>
      <c r="Q48" s="48">
        <f t="shared" si="110"/>
        <v>22.586624581509522</v>
      </c>
      <c r="R48" s="48">
        <f t="shared" si="110"/>
        <v>26.003016672315614</v>
      </c>
      <c r="S48" s="48">
        <f t="shared" si="110"/>
        <v>29.806065500439622</v>
      </c>
      <c r="T48" s="48">
        <f t="shared" si="110"/>
        <v>34.001101561597523</v>
      </c>
      <c r="U48" s="48">
        <f t="shared" si="110"/>
        <v>38.581159219715381</v>
      </c>
      <c r="V48" s="48">
        <f t="shared" si="110"/>
        <v>43.523904856891207</v>
      </c>
      <c r="W48" s="48">
        <f t="shared" si="110"/>
        <v>48.788814600872229</v>
      </c>
      <c r="X48" s="48">
        <f t="shared" si="110"/>
        <v>54.315040529394281</v>
      </c>
      <c r="Y48" s="48">
        <f t="shared" si="110"/>
        <v>60.020508164521885</v>
      </c>
      <c r="Z48" s="48">
        <f t="shared" si="110"/>
        <v>65.802839444343093</v>
      </c>
      <c r="AA48" s="48">
        <f t="shared" si="110"/>
        <v>71.542647881377761</v>
      </c>
      <c r="AB48" s="48">
        <f t="shared" si="110"/>
        <v>77.10955835495767</v>
      </c>
      <c r="AC48" s="48">
        <f t="shared" si="110"/>
        <v>82.370930406775429</v>
      </c>
      <c r="AD48" s="48">
        <f t="shared" si="110"/>
        <v>87.20271848848131</v>
      </c>
      <c r="AE48" s="48">
        <f t="shared" si="110"/>
        <v>90.821932778367454</v>
      </c>
      <c r="AF48" s="48">
        <f t="shared" si="110"/>
        <v>93.252562023950006</v>
      </c>
      <c r="AG48" s="48">
        <f t="shared" si="110"/>
        <v>94.940418451599555</v>
      </c>
      <c r="AH48" s="48">
        <f t="shared" si="110"/>
        <v>96.147645485827965</v>
      </c>
      <c r="AI48" s="48">
        <f t="shared" si="110"/>
        <v>97.032280587158951</v>
      </c>
      <c r="AJ48" s="48">
        <f t="shared" si="110"/>
        <v>97.693475103949964</v>
      </c>
      <c r="AK48" s="48">
        <f t="shared" si="110"/>
        <v>98.19569386931407</v>
      </c>
      <c r="AL48" s="48">
        <f t="shared" si="110"/>
        <v>98.582197276144171</v>
      </c>
      <c r="AM48" s="48">
        <f t="shared" si="110"/>
        <v>98.88283874215918</v>
      </c>
      <c r="AN48" s="48">
        <f t="shared" si="110"/>
        <v>99.118732015994354</v>
      </c>
      <c r="AO48" s="48">
        <f t="shared" si="110"/>
        <v>99.305134036746793</v>
      </c>
      <c r="AP48" s="48">
        <f t="shared" si="110"/>
        <v>99.453277553251326</v>
      </c>
      <c r="AQ48" s="3"/>
      <c r="AR48" s="63">
        <f>$M48*N48</f>
        <v>14.480675584366143</v>
      </c>
      <c r="AS48" s="63">
        <f t="shared" si="99"/>
        <v>16.848751764965382</v>
      </c>
      <c r="AT48" s="63">
        <f t="shared" si="99"/>
        <v>19.542265550966921</v>
      </c>
      <c r="AU48" s="63">
        <f t="shared" si="99"/>
        <v>22.586624581509522</v>
      </c>
      <c r="AV48" s="63">
        <f t="shared" si="99"/>
        <v>26.003016672315614</v>
      </c>
      <c r="AW48" s="63">
        <f t="shared" si="99"/>
        <v>29.806065500439622</v>
      </c>
      <c r="AX48" s="63">
        <f>$M48*T48</f>
        <v>34.001101561597523</v>
      </c>
      <c r="AY48" s="63">
        <f t="shared" si="100"/>
        <v>38.581159219715381</v>
      </c>
      <c r="AZ48" s="63">
        <f t="shared" si="100"/>
        <v>43.523904856891207</v>
      </c>
      <c r="BA48" s="63">
        <f t="shared" si="100"/>
        <v>48.788814600872229</v>
      </c>
      <c r="BB48" s="63">
        <f t="shared" si="100"/>
        <v>54.315040529394281</v>
      </c>
      <c r="BC48" s="63">
        <f t="shared" si="100"/>
        <v>60.020508164521885</v>
      </c>
      <c r="BD48" s="63">
        <f t="shared" si="100"/>
        <v>65.802839444343093</v>
      </c>
      <c r="BE48" s="63">
        <f t="shared" si="100"/>
        <v>71.542647881377761</v>
      </c>
      <c r="BF48" s="63">
        <f t="shared" si="100"/>
        <v>77.10955835495767</v>
      </c>
      <c r="BG48" s="63">
        <f t="shared" si="100"/>
        <v>82.370930406775429</v>
      </c>
      <c r="BH48" s="63">
        <f t="shared" si="100"/>
        <v>87.20271848848131</v>
      </c>
      <c r="BI48" s="63">
        <f t="shared" si="100"/>
        <v>90.821932778367454</v>
      </c>
      <c r="BJ48" s="63">
        <f t="shared" si="100"/>
        <v>93.252562023950006</v>
      </c>
      <c r="BK48" s="63">
        <f t="shared" si="100"/>
        <v>94.940418451599555</v>
      </c>
      <c r="BL48" s="63">
        <f t="shared" si="100"/>
        <v>96.147645485827965</v>
      </c>
      <c r="BM48" s="63">
        <f t="shared" si="100"/>
        <v>97.032280587158951</v>
      </c>
      <c r="BN48" s="63">
        <f t="shared" si="100"/>
        <v>97.693475103949964</v>
      </c>
      <c r="BO48" s="63">
        <f t="shared" si="101"/>
        <v>98.19569386931407</v>
      </c>
      <c r="BP48" s="63">
        <f t="shared" si="101"/>
        <v>98.582197276144171</v>
      </c>
      <c r="BQ48" s="63">
        <f t="shared" si="101"/>
        <v>98.88283874215918</v>
      </c>
      <c r="BR48" s="63">
        <f t="shared" si="101"/>
        <v>99.118732015994354</v>
      </c>
      <c r="BS48" s="63">
        <f t="shared" si="101"/>
        <v>99.305134036746793</v>
      </c>
      <c r="BT48" s="63">
        <f t="shared" si="101"/>
        <v>99.453277553251326</v>
      </c>
      <c r="BU48" s="3"/>
      <c r="BV48" s="3"/>
      <c r="BW48" s="63" t="s">
        <v>19</v>
      </c>
      <c r="BX48" s="48"/>
      <c r="BY48" s="48"/>
      <c r="BZ48" s="48"/>
      <c r="CA48" s="48">
        <f>5*(1-EXP(-0.0115*L48))</f>
        <v>2.1864756559652214</v>
      </c>
      <c r="CB48" s="48"/>
      <c r="CC48" s="48">
        <v>6</v>
      </c>
      <c r="CD48" s="48">
        <v>0.8</v>
      </c>
      <c r="CE48" s="48">
        <f>0.001*CC48^1.5*(460+25.9*$CC$1)^1.5</f>
        <v>2381.5836371856572</v>
      </c>
      <c r="CF48" s="48">
        <f t="shared" si="102"/>
        <v>3.6307800191114792</v>
      </c>
      <c r="CG48" s="48"/>
      <c r="CH48" s="3"/>
      <c r="CI48" s="63">
        <f t="shared" si="103"/>
        <v>0.91754280592630522</v>
      </c>
      <c r="CJ48" s="48">
        <f t="shared" si="103"/>
        <v>0.95217149611126728</v>
      </c>
      <c r="CK48" s="48">
        <f t="shared" si="103"/>
        <v>0.97425826495001977</v>
      </c>
      <c r="CL48" s="48">
        <f t="shared" si="103"/>
        <v>0.98721962195330293</v>
      </c>
      <c r="CM48" s="48">
        <f t="shared" si="103"/>
        <v>0.99417510572690626</v>
      </c>
      <c r="CN48" s="48">
        <f t="shared" si="103"/>
        <v>0.99757109723515835</v>
      </c>
      <c r="CO48" s="48">
        <f t="shared" si="103"/>
        <v>0.99907449771292112</v>
      </c>
      <c r="CP48" s="48">
        <f t="shared" si="103"/>
        <v>0.99967723537518882</v>
      </c>
      <c r="CQ48" s="48">
        <f t="shared" si="103"/>
        <v>0.99989644614192086</v>
      </c>
      <c r="CR48" s="48">
        <f t="shared" si="103"/>
        <v>0.99996914920239977</v>
      </c>
      <c r="CS48" s="48">
        <f t="shared" si="103"/>
        <v>0.99999134505667298</v>
      </c>
      <c r="CT48" s="48">
        <f t="shared" si="103"/>
        <v>0.99999766998877648</v>
      </c>
      <c r="CU48" s="48">
        <f t="shared" si="103"/>
        <v>0.9999993837256923</v>
      </c>
      <c r="CV48" s="48">
        <f t="shared" si="103"/>
        <v>0.99999983539704695</v>
      </c>
      <c r="CW48" s="48">
        <f t="shared" si="103"/>
        <v>0.99999995425205745</v>
      </c>
      <c r="CX48" s="48">
        <f t="shared" si="103"/>
        <v>0.99999998635966447</v>
      </c>
      <c r="CY48" s="48">
        <f t="shared" si="104"/>
        <v>0.99999999551059582</v>
      </c>
      <c r="CZ48" s="48">
        <f t="shared" si="104"/>
        <v>0.9999999980471288</v>
      </c>
      <c r="DA48" s="48">
        <f t="shared" si="104"/>
        <v>0.99999999888343616</v>
      </c>
      <c r="DB48" s="48">
        <f t="shared" si="104"/>
        <v>0.99999999924266603</v>
      </c>
      <c r="DC48" s="48">
        <f t="shared" si="104"/>
        <v>0.99999999942627971</v>
      </c>
      <c r="DD48" s="48">
        <f t="shared" si="104"/>
        <v>0.99999999953190277</v>
      </c>
      <c r="DE48" s="48">
        <f t="shared" si="104"/>
        <v>0.99999999959794006</v>
      </c>
      <c r="DF48" s="48">
        <f t="shared" si="104"/>
        <v>0.9999999996418002</v>
      </c>
      <c r="DG48" s="48">
        <f t="shared" si="104"/>
        <v>0.99999999967226838</v>
      </c>
      <c r="DH48" s="48">
        <f t="shared" si="104"/>
        <v>0.99999999969416442</v>
      </c>
      <c r="DI48" s="48">
        <f t="shared" si="104"/>
        <v>0.99999999971031561</v>
      </c>
      <c r="DJ48" s="48">
        <f t="shared" si="104"/>
        <v>0.99999999972247255</v>
      </c>
      <c r="DK48" s="48">
        <f t="shared" si="104"/>
        <v>0.99999999973176945</v>
      </c>
      <c r="DL48" s="48"/>
      <c r="DM48" s="48">
        <f t="shared" ref="DM48:EB49" si="111">CI48*$CD48</f>
        <v>0.73403424474104417</v>
      </c>
      <c r="DN48" s="48">
        <f t="shared" si="111"/>
        <v>0.76173719688901387</v>
      </c>
      <c r="DO48" s="48">
        <f t="shared" si="111"/>
        <v>0.77940661196001582</v>
      </c>
      <c r="DP48" s="48">
        <f t="shared" si="111"/>
        <v>0.78977569756264243</v>
      </c>
      <c r="DQ48" s="48">
        <f t="shared" si="111"/>
        <v>0.79534008458152505</v>
      </c>
      <c r="DR48" s="48">
        <f t="shared" si="111"/>
        <v>0.79805687778812673</v>
      </c>
      <c r="DS48" s="48">
        <f t="shared" si="111"/>
        <v>0.79925959817033698</v>
      </c>
      <c r="DT48" s="48">
        <f t="shared" si="111"/>
        <v>0.79974178830015108</v>
      </c>
      <c r="DU48" s="48">
        <f t="shared" si="111"/>
        <v>0.79991715691353671</v>
      </c>
      <c r="DV48" s="48">
        <f t="shared" si="111"/>
        <v>0.7999753193619199</v>
      </c>
      <c r="DW48" s="48">
        <f t="shared" si="111"/>
        <v>0.79999307604533842</v>
      </c>
      <c r="DX48" s="48">
        <f t="shared" si="111"/>
        <v>0.79999813599102121</v>
      </c>
      <c r="DY48" s="48">
        <f t="shared" si="111"/>
        <v>0.79999950698055389</v>
      </c>
      <c r="DZ48" s="48">
        <f t="shared" si="111"/>
        <v>0.79999986831763759</v>
      </c>
      <c r="EA48" s="48">
        <f t="shared" si="111"/>
        <v>0.79999996340164603</v>
      </c>
      <c r="EB48" s="48">
        <f t="shared" si="111"/>
        <v>0.79999998908773162</v>
      </c>
      <c r="EC48" s="48">
        <f t="shared" ref="EC48:EO49" si="112">CY48*$CD48</f>
        <v>0.79999999640847674</v>
      </c>
      <c r="ED48" s="48">
        <f t="shared" si="112"/>
        <v>0.79999999843770309</v>
      </c>
      <c r="EE48" s="48">
        <f t="shared" si="112"/>
        <v>0.79999999910674902</v>
      </c>
      <c r="EF48" s="48">
        <f t="shared" si="112"/>
        <v>0.79999999939413291</v>
      </c>
      <c r="EG48" s="48">
        <f t="shared" si="112"/>
        <v>0.79999999954102385</v>
      </c>
      <c r="EH48" s="48">
        <f t="shared" si="112"/>
        <v>0.79999999962552226</v>
      </c>
      <c r="EI48" s="48">
        <f t="shared" si="112"/>
        <v>0.79999999967835211</v>
      </c>
      <c r="EJ48" s="48">
        <f t="shared" si="112"/>
        <v>0.79999999971344016</v>
      </c>
      <c r="EK48" s="48">
        <f t="shared" si="112"/>
        <v>0.79999999973781477</v>
      </c>
      <c r="EL48" s="48">
        <f t="shared" si="112"/>
        <v>0.79999999975533154</v>
      </c>
      <c r="EM48" s="48">
        <f t="shared" si="112"/>
        <v>0.79999999976825253</v>
      </c>
      <c r="EN48" s="48">
        <f t="shared" si="112"/>
        <v>0.79999999977797809</v>
      </c>
      <c r="EO48" s="48">
        <f t="shared" si="112"/>
        <v>0.79999999978541558</v>
      </c>
      <c r="EP48" s="48"/>
      <c r="EQ48" s="48">
        <f t="shared" ref="EQ48:FE49" si="113">DM48+$CA48</f>
        <v>2.9205099007062656</v>
      </c>
      <c r="ER48" s="48">
        <f t="shared" si="113"/>
        <v>2.9482128528542351</v>
      </c>
      <c r="ES48" s="48">
        <f t="shared" si="113"/>
        <v>2.9658822679252372</v>
      </c>
      <c r="ET48" s="48">
        <f t="shared" si="113"/>
        <v>2.9762513535278639</v>
      </c>
      <c r="EU48" s="48">
        <f t="shared" si="113"/>
        <v>2.9818157405467467</v>
      </c>
      <c r="EV48" s="48">
        <f t="shared" si="113"/>
        <v>2.9845325337533479</v>
      </c>
      <c r="EW48" s="48">
        <f t="shared" si="113"/>
        <v>2.9857352541355584</v>
      </c>
      <c r="EX48" s="48">
        <f t="shared" si="113"/>
        <v>2.9862174442653724</v>
      </c>
      <c r="EY48" s="48">
        <f t="shared" si="113"/>
        <v>2.986392812878758</v>
      </c>
      <c r="EZ48" s="48">
        <f t="shared" si="113"/>
        <v>2.9864509753271413</v>
      </c>
      <c r="FA48" s="48">
        <f t="shared" si="113"/>
        <v>2.9864687320105601</v>
      </c>
      <c r="FB48" s="48">
        <f t="shared" si="113"/>
        <v>2.9864737919562425</v>
      </c>
      <c r="FC48" s="48">
        <f t="shared" si="113"/>
        <v>2.9864751629457755</v>
      </c>
      <c r="FD48" s="48">
        <f t="shared" si="113"/>
        <v>2.9864755242828589</v>
      </c>
      <c r="FE48" s="48">
        <f t="shared" si="113"/>
        <v>2.9864756193668676</v>
      </c>
      <c r="FF48" s="48">
        <f t="shared" si="109"/>
        <v>2.9864756450529528</v>
      </c>
      <c r="FG48" s="48">
        <f t="shared" si="78"/>
        <v>2.9864756523736982</v>
      </c>
      <c r="FH48" s="48">
        <f t="shared" si="78"/>
        <v>2.9864756544029243</v>
      </c>
      <c r="FI48" s="48">
        <f t="shared" si="78"/>
        <v>2.9864756550719704</v>
      </c>
      <c r="FJ48" s="48">
        <f t="shared" si="78"/>
        <v>2.9864756553593543</v>
      </c>
      <c r="FK48" s="48">
        <f t="shared" si="78"/>
        <v>2.9864756555062453</v>
      </c>
      <c r="FL48" s="48">
        <f t="shared" si="78"/>
        <v>2.9864756555907439</v>
      </c>
      <c r="FM48" s="48">
        <f t="shared" si="78"/>
        <v>2.9864756556435736</v>
      </c>
      <c r="FN48" s="48">
        <f t="shared" si="78"/>
        <v>2.9864756556786616</v>
      </c>
      <c r="FO48" s="48">
        <f t="shared" si="78"/>
        <v>2.9864756557030363</v>
      </c>
      <c r="FP48" s="48">
        <f t="shared" si="78"/>
        <v>2.986475655720553</v>
      </c>
      <c r="FQ48" s="48">
        <f t="shared" si="78"/>
        <v>2.9864756557334742</v>
      </c>
      <c r="FR48" s="48">
        <f t="shared" si="78"/>
        <v>2.9864756557431997</v>
      </c>
      <c r="FS48" s="48">
        <f t="shared" si="78"/>
        <v>2.9864756557506369</v>
      </c>
      <c r="FT48" s="48"/>
      <c r="FU48" s="48">
        <f t="shared" si="90"/>
        <v>12687.286923917043</v>
      </c>
      <c r="FV48" s="48">
        <f t="shared" si="90"/>
        <v>14902.111952406423</v>
      </c>
      <c r="FW48" s="48">
        <f t="shared" si="90"/>
        <v>17388.017661809703</v>
      </c>
      <c r="FX48" s="48">
        <f t="shared" si="90"/>
        <v>20167.041594703031</v>
      </c>
      <c r="FY48" s="48">
        <f t="shared" si="90"/>
        <v>23260.861324563055</v>
      </c>
      <c r="FZ48" s="48">
        <f t="shared" si="90"/>
        <v>26687.151656773596</v>
      </c>
      <c r="GA48" s="48">
        <f t="shared" si="90"/>
        <v>30455.48628357159</v>
      </c>
      <c r="GB48" s="48">
        <f t="shared" si="90"/>
        <v>34563.519204568162</v>
      </c>
      <c r="GC48" s="48">
        <f t="shared" si="90"/>
        <v>38993.842995911626</v>
      </c>
      <c r="GD48" s="48">
        <f t="shared" si="90"/>
        <v>43711.620884948985</v>
      </c>
      <c r="GE48" s="48">
        <f t="shared" si="90"/>
        <v>48663.051065676693</v>
      </c>
      <c r="GF48" s="48">
        <f t="shared" si="90"/>
        <v>53774.902383972083</v>
      </c>
      <c r="GG48" s="48">
        <f t="shared" si="90"/>
        <v>58955.563695551777</v>
      </c>
      <c r="GH48" s="48">
        <f t="shared" si="90"/>
        <v>64098.110052036485</v>
      </c>
      <c r="GI48" s="48">
        <f t="shared" si="90"/>
        <v>69085.744814168356</v>
      </c>
      <c r="GJ48" s="48">
        <f t="shared" si="90"/>
        <v>73799.633256055953</v>
      </c>
      <c r="GK48" s="48">
        <f t="shared" si="80"/>
        <v>78128.638675994152</v>
      </c>
      <c r="GL48" s="48">
        <f t="shared" si="80"/>
        <v>81371.247338524001</v>
      </c>
      <c r="GM48" s="48">
        <f t="shared" si="80"/>
        <v>83548.951877284693</v>
      </c>
      <c r="GN48" s="48">
        <f t="shared" si="80"/>
        <v>85061.174524599628</v>
      </c>
      <c r="GO48" s="48">
        <f t="shared" si="80"/>
        <v>86142.780773301041</v>
      </c>
      <c r="GP48" s="48">
        <f t="shared" si="80"/>
        <v>86935.363134000159</v>
      </c>
      <c r="GQ48" s="48">
        <f t="shared" si="80"/>
        <v>87527.755533950432</v>
      </c>
      <c r="GR48" s="48">
        <f t="shared" si="80"/>
        <v>87977.714769954255</v>
      </c>
      <c r="GS48" s="48">
        <f t="shared" si="80"/>
        <v>88323.999675275627</v>
      </c>
      <c r="GT48" s="48">
        <f t="shared" si="80"/>
        <v>88593.357201599865</v>
      </c>
      <c r="GU48" s="48">
        <f t="shared" si="80"/>
        <v>88804.704057881172</v>
      </c>
      <c r="GV48" s="48">
        <f t="shared" si="80"/>
        <v>88971.709587317921</v>
      </c>
      <c r="GW48" s="48">
        <f t="shared" si="80"/>
        <v>89104.437689218903</v>
      </c>
      <c r="GX48"/>
    </row>
    <row r="49" spans="3:206" x14ac:dyDescent="0.25">
      <c r="C49" s="1"/>
      <c r="D49" s="48" t="s">
        <v>59</v>
      </c>
      <c r="E49" s="48">
        <v>100</v>
      </c>
      <c r="F49" s="48">
        <v>4.0399999999999998E-2</v>
      </c>
      <c r="G49" s="48">
        <v>1.48</v>
      </c>
      <c r="H49" s="48">
        <f t="shared" si="92"/>
        <v>85</v>
      </c>
      <c r="I49" s="48"/>
      <c r="J49" s="48">
        <v>0.8</v>
      </c>
      <c r="K49" s="48">
        <v>50</v>
      </c>
      <c r="L49" s="48">
        <f>IF('Graph-Settings'!$I$6='Graph-Settings'!$C$46, K49, 'Graph-Settings'!$I$6)</f>
        <v>50</v>
      </c>
      <c r="M49" s="48">
        <f t="shared" si="97"/>
        <v>1</v>
      </c>
      <c r="N49" s="48">
        <f>$H49/100*(($E49*(1-EXP(-$F49*N$31))^$G49)) + ((100-$H49)/100*N40)</f>
        <v>6.8051629256596495</v>
      </c>
      <c r="O49" s="48">
        <f t="shared" si="110"/>
        <v>8.0451013581750122</v>
      </c>
      <c r="P49" s="48">
        <f t="shared" si="110"/>
        <v>9.4876151389338261</v>
      </c>
      <c r="Q49" s="48">
        <f t="shared" si="110"/>
        <v>11.157967909540583</v>
      </c>
      <c r="R49" s="48">
        <f t="shared" si="110"/>
        <v>13.081933884959591</v>
      </c>
      <c r="S49" s="48">
        <f t="shared" si="110"/>
        <v>15.28478790500785</v>
      </c>
      <c r="T49" s="48">
        <f t="shared" si="110"/>
        <v>17.789932584023383</v>
      </c>
      <c r="U49" s="48">
        <f t="shared" si="110"/>
        <v>20.617123171845062</v>
      </c>
      <c r="V49" s="48">
        <f t="shared" si="110"/>
        <v>23.780279413078397</v>
      </c>
      <c r="W49" s="48">
        <f t="shared" si="110"/>
        <v>27.284921522974638</v>
      </c>
      <c r="X49" s="48">
        <f t="shared" si="110"/>
        <v>31.125338014296194</v>
      </c>
      <c r="Y49" s="48">
        <f t="shared" si="110"/>
        <v>35.281687311401242</v>
      </c>
      <c r="Z49" s="48">
        <f t="shared" si="110"/>
        <v>39.717348188565943</v>
      </c>
      <c r="AA49" s="48">
        <f t="shared" si="110"/>
        <v>44.376952695109331</v>
      </c>
      <c r="AB49" s="48">
        <f t="shared" si="110"/>
        <v>49.185634397270171</v>
      </c>
      <c r="AC49" s="48">
        <f t="shared" si="110"/>
        <v>54.050066837843772</v>
      </c>
      <c r="AD49" s="48">
        <f t="shared" si="110"/>
        <v>58.86180502102215</v>
      </c>
      <c r="AE49" s="48">
        <f t="shared" si="110"/>
        <v>62.742725028821958</v>
      </c>
      <c r="AF49" s="48">
        <f t="shared" si="110"/>
        <v>65.518159277089424</v>
      </c>
      <c r="AG49" s="48">
        <f t="shared" si="110"/>
        <v>67.543558340880665</v>
      </c>
      <c r="AH49" s="48">
        <f t="shared" si="110"/>
        <v>69.050400284663937</v>
      </c>
      <c r="AI49" s="48">
        <f t="shared" si="110"/>
        <v>70.189778560622955</v>
      </c>
      <c r="AJ49" s="48">
        <f t="shared" si="110"/>
        <v>71.063004203791493</v>
      </c>
      <c r="AK49" s="48">
        <f t="shared" si="110"/>
        <v>71.739751941116282</v>
      </c>
      <c r="AL49" s="48">
        <f t="shared" si="110"/>
        <v>72.269065046516857</v>
      </c>
      <c r="AM49" s="48">
        <f t="shared" si="110"/>
        <v>72.686194026051766</v>
      </c>
      <c r="AN49" s="48">
        <f t="shared" si="110"/>
        <v>73.016951128558574</v>
      </c>
      <c r="AO49" s="48">
        <f t="shared" si="110"/>
        <v>73.280549139182142</v>
      </c>
      <c r="AP49" s="48">
        <f t="shared" si="110"/>
        <v>73.491494024529118</v>
      </c>
      <c r="AQ49" s="3"/>
      <c r="AR49" s="63">
        <f>$M49*N49</f>
        <v>6.8051629256596495</v>
      </c>
      <c r="AS49" s="63">
        <f t="shared" si="99"/>
        <v>8.0451013581750122</v>
      </c>
      <c r="AT49" s="63">
        <f t="shared" si="99"/>
        <v>9.4876151389338261</v>
      </c>
      <c r="AU49" s="63">
        <f t="shared" si="99"/>
        <v>11.157967909540583</v>
      </c>
      <c r="AV49" s="63">
        <f t="shared" si="99"/>
        <v>13.081933884959591</v>
      </c>
      <c r="AW49" s="63">
        <f t="shared" si="99"/>
        <v>15.28478790500785</v>
      </c>
      <c r="AX49" s="63">
        <f>$M49*T49</f>
        <v>17.789932584023383</v>
      </c>
      <c r="AY49" s="63">
        <f t="shared" si="100"/>
        <v>20.617123171845062</v>
      </c>
      <c r="AZ49" s="63">
        <f t="shared" si="100"/>
        <v>23.780279413078397</v>
      </c>
      <c r="BA49" s="63">
        <f t="shared" si="100"/>
        <v>27.284921522974638</v>
      </c>
      <c r="BB49" s="63">
        <f t="shared" si="100"/>
        <v>31.125338014296194</v>
      </c>
      <c r="BC49" s="63">
        <f t="shared" si="100"/>
        <v>35.281687311401242</v>
      </c>
      <c r="BD49" s="63">
        <f t="shared" si="100"/>
        <v>39.717348188565943</v>
      </c>
      <c r="BE49" s="63">
        <f t="shared" si="100"/>
        <v>44.376952695109331</v>
      </c>
      <c r="BF49" s="63">
        <f t="shared" si="100"/>
        <v>49.185634397270171</v>
      </c>
      <c r="BG49" s="63">
        <f t="shared" si="100"/>
        <v>54.050066837843772</v>
      </c>
      <c r="BH49" s="63">
        <f t="shared" si="100"/>
        <v>58.86180502102215</v>
      </c>
      <c r="BI49" s="63">
        <f t="shared" si="100"/>
        <v>62.742725028821958</v>
      </c>
      <c r="BJ49" s="63">
        <f t="shared" si="100"/>
        <v>65.518159277089424</v>
      </c>
      <c r="BK49" s="63">
        <f t="shared" si="100"/>
        <v>67.543558340880665</v>
      </c>
      <c r="BL49" s="63">
        <f t="shared" si="100"/>
        <v>69.050400284663937</v>
      </c>
      <c r="BM49" s="63">
        <f t="shared" si="100"/>
        <v>70.189778560622955</v>
      </c>
      <c r="BN49" s="63">
        <f t="shared" si="100"/>
        <v>71.063004203791493</v>
      </c>
      <c r="BO49" s="63">
        <f t="shared" si="101"/>
        <v>71.739751941116282</v>
      </c>
      <c r="BP49" s="63">
        <f t="shared" si="101"/>
        <v>72.269065046516857</v>
      </c>
      <c r="BQ49" s="63">
        <f t="shared" si="101"/>
        <v>72.686194026051766</v>
      </c>
      <c r="BR49" s="63">
        <f t="shared" si="101"/>
        <v>73.016951128558574</v>
      </c>
      <c r="BS49" s="63">
        <f t="shared" si="101"/>
        <v>73.280549139182142</v>
      </c>
      <c r="BT49" s="63">
        <f t="shared" si="101"/>
        <v>73.491494024529118</v>
      </c>
      <c r="BU49" s="3"/>
      <c r="BV49" s="3"/>
      <c r="BW49" s="63" t="s">
        <v>25</v>
      </c>
      <c r="BX49" s="48"/>
      <c r="BY49" s="48"/>
      <c r="BZ49" s="48"/>
      <c r="CA49" s="48">
        <f>5*(1-EXP(-0.0115*L48))</f>
        <v>2.1864756559652214</v>
      </c>
      <c r="CB49" s="48"/>
      <c r="CC49" s="48">
        <v>6</v>
      </c>
      <c r="CD49" s="48">
        <v>0.8</v>
      </c>
      <c r="CE49" s="48">
        <f>0.001*CC49^1.5*(460+25.9*$CC$1)^1.5</f>
        <v>2381.5836371856572</v>
      </c>
      <c r="CF49" s="48">
        <f t="shared" si="102"/>
        <v>3.6307800191114792</v>
      </c>
      <c r="CG49" s="48"/>
      <c r="CH49" s="3"/>
      <c r="CI49" s="63">
        <f t="shared" si="103"/>
        <v>0.51814308628046435</v>
      </c>
      <c r="CJ49" s="48">
        <f t="shared" si="103"/>
        <v>0.63770406748430797</v>
      </c>
      <c r="CK49" s="48">
        <f t="shared" si="103"/>
        <v>0.7399995916937373</v>
      </c>
      <c r="CL49" s="48">
        <f t="shared" si="103"/>
        <v>0.82293762631763356</v>
      </c>
      <c r="CM49" s="48">
        <f t="shared" si="103"/>
        <v>0.88625149784945434</v>
      </c>
      <c r="CN49" s="48">
        <f t="shared" si="103"/>
        <v>0.93146576062855513</v>
      </c>
      <c r="CO49" s="48">
        <f t="shared" si="103"/>
        <v>0.96148105535178496</v>
      </c>
      <c r="CP49" s="48">
        <f t="shared" si="103"/>
        <v>0.97989645125711733</v>
      </c>
      <c r="CQ49" s="48">
        <f t="shared" si="103"/>
        <v>0.99028792051615588</v>
      </c>
      <c r="CR49" s="48">
        <f t="shared" si="103"/>
        <v>0.99566248010028235</v>
      </c>
      <c r="CS49" s="48">
        <f t="shared" si="103"/>
        <v>0.99820679066315898</v>
      </c>
      <c r="CT49" s="48">
        <f t="shared" si="103"/>
        <v>0.99931061363160933</v>
      </c>
      <c r="CU49" s="48">
        <f t="shared" si="103"/>
        <v>0.99975146097412282</v>
      </c>
      <c r="CV49" s="48">
        <f t="shared" si="103"/>
        <v>0.99991489456985916</v>
      </c>
      <c r="CW49" s="48">
        <f t="shared" si="103"/>
        <v>0.99997184023880425</v>
      </c>
      <c r="CX49" s="48">
        <f t="shared" si="103"/>
        <v>0.99999080118575201</v>
      </c>
      <c r="CY49" s="48">
        <f t="shared" si="104"/>
        <v>0.99999695842702518</v>
      </c>
      <c r="CZ49" s="48">
        <f t="shared" si="104"/>
        <v>0.99999875421829831</v>
      </c>
      <c r="DA49" s="48">
        <f t="shared" si="104"/>
        <v>0.99999934202390062</v>
      </c>
      <c r="DB49" s="48">
        <f t="shared" si="104"/>
        <v>0.99999958704987502</v>
      </c>
      <c r="DC49" s="48">
        <f t="shared" si="104"/>
        <v>0.9999997080001829</v>
      </c>
      <c r="DD49" s="48">
        <f t="shared" si="104"/>
        <v>0.99999977531572992</v>
      </c>
      <c r="DE49" s="48">
        <f t="shared" si="104"/>
        <v>0.99999981619888534</v>
      </c>
      <c r="DF49" s="48">
        <f t="shared" si="104"/>
        <v>0.99999984269253051</v>
      </c>
      <c r="DG49" s="48">
        <f t="shared" si="104"/>
        <v>0.99999986072362335</v>
      </c>
      <c r="DH49" s="48">
        <f t="shared" si="104"/>
        <v>0.99999987346478925</v>
      </c>
      <c r="DI49" s="48">
        <f t="shared" si="104"/>
        <v>0.99999988273380969</v>
      </c>
      <c r="DJ49" s="48">
        <f t="shared" si="104"/>
        <v>0.99999988963214315</v>
      </c>
      <c r="DK49" s="48">
        <f t="shared" si="104"/>
        <v>0.99999989485907259</v>
      </c>
      <c r="DL49" s="48"/>
      <c r="DM49" s="48">
        <f t="shared" si="111"/>
        <v>0.4145144690243715</v>
      </c>
      <c r="DN49" s="48">
        <f t="shared" si="111"/>
        <v>0.51016325398744644</v>
      </c>
      <c r="DO49" s="48">
        <f t="shared" si="111"/>
        <v>0.59199967335498982</v>
      </c>
      <c r="DP49" s="48">
        <f t="shared" si="111"/>
        <v>0.65835010105410685</v>
      </c>
      <c r="DQ49" s="48">
        <f t="shared" si="111"/>
        <v>0.70900119827956354</v>
      </c>
      <c r="DR49" s="48">
        <f t="shared" si="111"/>
        <v>0.74517260850284417</v>
      </c>
      <c r="DS49" s="48">
        <f t="shared" si="111"/>
        <v>0.76918484428142797</v>
      </c>
      <c r="DT49" s="48">
        <f t="shared" si="111"/>
        <v>0.78391716100569386</v>
      </c>
      <c r="DU49" s="48">
        <f t="shared" si="111"/>
        <v>0.79223033641292473</v>
      </c>
      <c r="DV49" s="48">
        <f t="shared" si="111"/>
        <v>0.79652998408022591</v>
      </c>
      <c r="DW49" s="48">
        <f t="shared" si="111"/>
        <v>0.79856543253052725</v>
      </c>
      <c r="DX49" s="48">
        <f t="shared" si="111"/>
        <v>0.79944849090528747</v>
      </c>
      <c r="DY49" s="48">
        <f t="shared" si="111"/>
        <v>0.7998011687792983</v>
      </c>
      <c r="DZ49" s="48">
        <f t="shared" si="111"/>
        <v>0.79993191565588739</v>
      </c>
      <c r="EA49" s="48">
        <f t="shared" si="111"/>
        <v>0.79997747219104343</v>
      </c>
      <c r="EB49" s="48">
        <f t="shared" si="111"/>
        <v>0.79999264094860167</v>
      </c>
      <c r="EC49" s="48">
        <f t="shared" si="112"/>
        <v>0.79999756674162015</v>
      </c>
      <c r="ED49" s="48">
        <f t="shared" si="112"/>
        <v>0.7999990033746387</v>
      </c>
      <c r="EE49" s="48">
        <f t="shared" si="112"/>
        <v>0.79999947361912049</v>
      </c>
      <c r="EF49" s="48">
        <f t="shared" si="112"/>
        <v>0.7999996696399001</v>
      </c>
      <c r="EG49" s="48">
        <f t="shared" si="112"/>
        <v>0.79999976640014636</v>
      </c>
      <c r="EH49" s="48">
        <f t="shared" si="112"/>
        <v>0.79999982025258398</v>
      </c>
      <c r="EI49" s="48">
        <f t="shared" si="112"/>
        <v>0.79999985295910836</v>
      </c>
      <c r="EJ49" s="48">
        <f t="shared" si="112"/>
        <v>0.7999998741540244</v>
      </c>
      <c r="EK49" s="48">
        <f t="shared" si="112"/>
        <v>0.7999998885788987</v>
      </c>
      <c r="EL49" s="48">
        <f t="shared" si="112"/>
        <v>0.79999989877183142</v>
      </c>
      <c r="EM49" s="48">
        <f t="shared" si="112"/>
        <v>0.79999990618704775</v>
      </c>
      <c r="EN49" s="48">
        <f t="shared" si="112"/>
        <v>0.79999991170571461</v>
      </c>
      <c r="EO49" s="48">
        <f t="shared" si="112"/>
        <v>0.79999991588725816</v>
      </c>
      <c r="EP49" s="48"/>
      <c r="EQ49" s="48">
        <f t="shared" si="113"/>
        <v>2.6009901249895928</v>
      </c>
      <c r="ER49" s="48">
        <f t="shared" si="113"/>
        <v>2.696638909952668</v>
      </c>
      <c r="ES49" s="48">
        <f t="shared" si="113"/>
        <v>2.7784753293202114</v>
      </c>
      <c r="ET49" s="48">
        <f t="shared" si="113"/>
        <v>2.8448257570193283</v>
      </c>
      <c r="EU49" s="48">
        <f t="shared" si="113"/>
        <v>2.8954768542447851</v>
      </c>
      <c r="EV49" s="48">
        <f t="shared" si="113"/>
        <v>2.9316482644680657</v>
      </c>
      <c r="EW49" s="48">
        <f t="shared" si="113"/>
        <v>2.9556605002466494</v>
      </c>
      <c r="EX49" s="48">
        <f t="shared" si="113"/>
        <v>2.9703928169709153</v>
      </c>
      <c r="EY49" s="48">
        <f t="shared" si="113"/>
        <v>2.978705992378146</v>
      </c>
      <c r="EZ49" s="48">
        <f t="shared" si="113"/>
        <v>2.9830056400454472</v>
      </c>
      <c r="FA49" s="48">
        <f t="shared" si="113"/>
        <v>2.9850410884957488</v>
      </c>
      <c r="FB49" s="48">
        <f t="shared" si="113"/>
        <v>2.9859241468705089</v>
      </c>
      <c r="FC49" s="48">
        <f t="shared" si="113"/>
        <v>2.9862768247445199</v>
      </c>
      <c r="FD49" s="48">
        <f t="shared" si="113"/>
        <v>2.9864075716211089</v>
      </c>
      <c r="FE49" s="48">
        <f t="shared" si="113"/>
        <v>2.9864531281562647</v>
      </c>
      <c r="FF49" s="48">
        <f t="shared" si="109"/>
        <v>2.9864682969138232</v>
      </c>
      <c r="FG49" s="48">
        <f t="shared" si="78"/>
        <v>2.9864732227068416</v>
      </c>
      <c r="FH49" s="48">
        <f t="shared" si="78"/>
        <v>2.9864746593398603</v>
      </c>
      <c r="FI49" s="48">
        <f t="shared" si="78"/>
        <v>2.9864751295843419</v>
      </c>
      <c r="FJ49" s="48">
        <f t="shared" si="78"/>
        <v>2.9864753256051215</v>
      </c>
      <c r="FK49" s="48">
        <f t="shared" si="78"/>
        <v>2.986475422365368</v>
      </c>
      <c r="FL49" s="48">
        <f t="shared" si="78"/>
        <v>2.9864754762178052</v>
      </c>
      <c r="FM49" s="48">
        <f t="shared" si="78"/>
        <v>2.9864755089243298</v>
      </c>
      <c r="FN49" s="48">
        <f t="shared" si="78"/>
        <v>2.9864755301192458</v>
      </c>
      <c r="FO49" s="48">
        <f t="shared" si="78"/>
        <v>2.98647554454412</v>
      </c>
      <c r="FP49" s="48">
        <f t="shared" si="78"/>
        <v>2.9864755547370527</v>
      </c>
      <c r="FQ49" s="48">
        <f t="shared" si="78"/>
        <v>2.9864755621522692</v>
      </c>
      <c r="FR49" s="48">
        <f t="shared" si="78"/>
        <v>2.986475567670936</v>
      </c>
      <c r="FS49" s="48">
        <f t="shared" si="78"/>
        <v>2.9864755718524796</v>
      </c>
      <c r="FT49" s="48"/>
      <c r="FU49" s="48">
        <f t="shared" si="90"/>
        <v>5310.0484705758099</v>
      </c>
      <c r="FV49" s="48">
        <f t="shared" si="90"/>
        <v>6508.420007090338</v>
      </c>
      <c r="FW49" s="48">
        <f t="shared" si="90"/>
        <v>7908.3313792837762</v>
      </c>
      <c r="FX49" s="48">
        <f t="shared" si="90"/>
        <v>9522.7423515168466</v>
      </c>
      <c r="FY49" s="48">
        <f t="shared" si="90"/>
        <v>11363.531031798317</v>
      </c>
      <c r="FZ49" s="48">
        <f t="shared" si="90"/>
        <v>13442.886580343624</v>
      </c>
      <c r="GA49" s="48">
        <f t="shared" si="90"/>
        <v>15774.300312194617</v>
      </c>
      <c r="GB49" s="48">
        <f t="shared" si="90"/>
        <v>18372.286372875955</v>
      </c>
      <c r="GC49" s="48">
        <f t="shared" si="90"/>
        <v>21250.338236448984</v>
      </c>
      <c r="GD49" s="48">
        <f t="shared" si="90"/>
        <v>24417.322437369228</v>
      </c>
      <c r="GE49" s="48">
        <f t="shared" si="90"/>
        <v>27873.123859797848</v>
      </c>
      <c r="GF49" s="48">
        <f t="shared" si="90"/>
        <v>31604.532625634347</v>
      </c>
      <c r="GG49" s="48">
        <f t="shared" si="90"/>
        <v>35582.098930746964</v>
      </c>
      <c r="GH49" s="48">
        <f t="shared" si="90"/>
        <v>39758.300260243886</v>
      </c>
      <c r="GI49" s="48">
        <f t="shared" si="90"/>
        <v>44067.177511823364</v>
      </c>
      <c r="GJ49" s="48">
        <f t="shared" si="90"/>
        <v>48425.643317188078</v>
      </c>
      <c r="GK49" s="48">
        <f t="shared" si="80"/>
        <v>52736.761360642129</v>
      </c>
      <c r="GL49" s="48">
        <f t="shared" si="80"/>
        <v>56213.867506951676</v>
      </c>
      <c r="GM49" s="48">
        <f t="shared" si="80"/>
        <v>58700.505965151962</v>
      </c>
      <c r="GN49" s="48">
        <f t="shared" si="80"/>
        <v>60515.151116583031</v>
      </c>
      <c r="GO49" s="48">
        <f t="shared" si="80"/>
        <v>61865.197006391834</v>
      </c>
      <c r="GP49" s="48">
        <f t="shared" si="80"/>
        <v>62886.01570573762</v>
      </c>
      <c r="GQ49" s="48">
        <f t="shared" si="80"/>
        <v>63668.376493562995</v>
      </c>
      <c r="GR49" s="48">
        <f t="shared" si="80"/>
        <v>64274.704112690531</v>
      </c>
      <c r="GS49" s="48">
        <f t="shared" si="80"/>
        <v>64748.938616547253</v>
      </c>
      <c r="GT49" s="48">
        <f t="shared" si="80"/>
        <v>65122.662487703405</v>
      </c>
      <c r="GU49" s="48">
        <f t="shared" si="80"/>
        <v>65419.002050492025</v>
      </c>
      <c r="GV49" s="48">
        <f t="shared" si="80"/>
        <v>65655.170876903081</v>
      </c>
      <c r="GW49" s="48">
        <f t="shared" si="80"/>
        <v>65844.165492959612</v>
      </c>
      <c r="GX49"/>
    </row>
    <row r="50" spans="3:206" x14ac:dyDescent="0.25">
      <c r="C50" s="1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3"/>
      <c r="BU50" s="3"/>
      <c r="BV50" s="3"/>
      <c r="CH50" s="3"/>
      <c r="GX50"/>
    </row>
    <row r="51" spans="3:206" x14ac:dyDescent="0.25">
      <c r="C51" s="1"/>
      <c r="D51" s="43" t="s">
        <v>16</v>
      </c>
      <c r="E51" s="43">
        <v>30</v>
      </c>
      <c r="F51" s="43">
        <v>0.08</v>
      </c>
      <c r="G51" s="43">
        <v>3</v>
      </c>
      <c r="H51" s="43"/>
      <c r="I51" s="43"/>
      <c r="J51" s="43">
        <v>0.8</v>
      </c>
      <c r="K51" s="43">
        <v>62</v>
      </c>
      <c r="L51" s="43">
        <f>IF('Graph-Settings'!$I$6='Graph-Settings'!$C$46, K51, 'Graph-Settings'!$I$6)</f>
        <v>62</v>
      </c>
      <c r="M51" s="43">
        <f t="shared" si="97"/>
        <v>1</v>
      </c>
      <c r="N51" s="43">
        <f>$E51*(1-EXP(-$F51*N$31))^$G51</f>
        <v>1.046761060785157</v>
      </c>
      <c r="O51" s="43">
        <f t="shared" ref="O51:AD52" si="114">$E51*(1-EXP(-$F51*O$31))^$G51</f>
        <v>1.418409656097243</v>
      </c>
      <c r="P51" s="43">
        <f t="shared" si="114"/>
        <v>1.9045967321643333</v>
      </c>
      <c r="Q51" s="43">
        <f t="shared" si="114"/>
        <v>2.531772975694961</v>
      </c>
      <c r="R51" s="43">
        <f t="shared" si="114"/>
        <v>3.3282162693163948</v>
      </c>
      <c r="S51" s="43">
        <f t="shared" si="114"/>
        <v>4.3219873572319987</v>
      </c>
      <c r="T51" s="43">
        <f t="shared" si="114"/>
        <v>5.5378658015148181</v>
      </c>
      <c r="U51" s="43">
        <f t="shared" si="114"/>
        <v>6.9932829741610618</v>
      </c>
      <c r="V51" s="43">
        <f t="shared" si="114"/>
        <v>8.6935301225660275</v>
      </c>
      <c r="W51" s="43">
        <f t="shared" si="114"/>
        <v>10.6268717293124</v>
      </c>
      <c r="X51" s="43">
        <f t="shared" si="114"/>
        <v>12.760570332339801</v>
      </c>
      <c r="Y51" s="43">
        <f t="shared" si="114"/>
        <v>15.03909795126382</v>
      </c>
      <c r="Z51" s="43">
        <f t="shared" si="114"/>
        <v>17.385794003426327</v>
      </c>
      <c r="AA51" s="43">
        <f t="shared" si="114"/>
        <v>19.708767551305233</v>
      </c>
      <c r="AB51" s="43">
        <f t="shared" si="114"/>
        <v>21.91088730933167</v>
      </c>
      <c r="AC51" s="43">
        <f t="shared" si="114"/>
        <v>23.902430208873632</v>
      </c>
      <c r="AD51" s="43">
        <f t="shared" si="114"/>
        <v>25.613789230177986</v>
      </c>
      <c r="AE51" s="43">
        <f t="shared" ref="AE51:AP52" si="115">$E51*(1-EXP(-$F51*AE$31))^$G51</f>
        <v>26.795049435035814</v>
      </c>
      <c r="AF51" s="43">
        <f t="shared" si="115"/>
        <v>27.527332096457815</v>
      </c>
      <c r="AG51" s="43">
        <f t="shared" si="115"/>
        <v>28.001679624499257</v>
      </c>
      <c r="AH51" s="43">
        <f t="shared" si="115"/>
        <v>28.321536326269705</v>
      </c>
      <c r="AI51" s="43">
        <f t="shared" si="115"/>
        <v>28.544641322161734</v>
      </c>
      <c r="AJ51" s="43">
        <f t="shared" si="115"/>
        <v>28.70470042186945</v>
      </c>
      <c r="AK51" s="43">
        <f t="shared" si="115"/>
        <v>28.822226743148068</v>
      </c>
      <c r="AL51" s="43">
        <f t="shared" si="115"/>
        <v>28.910185177327623</v>
      </c>
      <c r="AM51" s="43">
        <f t="shared" si="115"/>
        <v>28.977052432866877</v>
      </c>
      <c r="AN51" s="43">
        <f t="shared" si="115"/>
        <v>29.02854081447358</v>
      </c>
      <c r="AO51" s="43">
        <f t="shared" si="115"/>
        <v>29.068604402485278</v>
      </c>
      <c r="AP51" s="43">
        <f t="shared" si="115"/>
        <v>29.100045872167954</v>
      </c>
      <c r="AQ51" s="65" t="s">
        <v>113</v>
      </c>
      <c r="AR51" s="57">
        <f>$M51*N51</f>
        <v>1.046761060785157</v>
      </c>
      <c r="AS51" s="57">
        <f t="shared" ref="AS51:AW51" si="116">$M51*O51</f>
        <v>1.418409656097243</v>
      </c>
      <c r="AT51" s="57">
        <f t="shared" si="116"/>
        <v>1.9045967321643333</v>
      </c>
      <c r="AU51" s="57">
        <f t="shared" si="116"/>
        <v>2.531772975694961</v>
      </c>
      <c r="AV51" s="57">
        <f t="shared" si="116"/>
        <v>3.3282162693163948</v>
      </c>
      <c r="AW51" s="57">
        <f t="shared" si="116"/>
        <v>4.3219873572319987</v>
      </c>
      <c r="AX51" s="57">
        <f>$M51*T51</f>
        <v>5.5378658015148181</v>
      </c>
      <c r="AY51" s="57">
        <f t="shared" ref="AY51:BT51" si="117">$M51*U51</f>
        <v>6.9932829741610618</v>
      </c>
      <c r="AZ51" s="57">
        <f t="shared" si="117"/>
        <v>8.6935301225660275</v>
      </c>
      <c r="BA51" s="57">
        <f t="shared" si="117"/>
        <v>10.6268717293124</v>
      </c>
      <c r="BB51" s="57">
        <f t="shared" si="117"/>
        <v>12.760570332339801</v>
      </c>
      <c r="BC51" s="57">
        <f t="shared" si="117"/>
        <v>15.03909795126382</v>
      </c>
      <c r="BD51" s="57">
        <f t="shared" si="117"/>
        <v>17.385794003426327</v>
      </c>
      <c r="BE51" s="57">
        <f t="shared" si="117"/>
        <v>19.708767551305233</v>
      </c>
      <c r="BF51" s="57">
        <f t="shared" si="117"/>
        <v>21.91088730933167</v>
      </c>
      <c r="BG51" s="57">
        <f t="shared" si="117"/>
        <v>23.902430208873632</v>
      </c>
      <c r="BH51" s="57">
        <f t="shared" si="117"/>
        <v>25.613789230177986</v>
      </c>
      <c r="BI51" s="57">
        <f t="shared" si="117"/>
        <v>26.795049435035814</v>
      </c>
      <c r="BJ51" s="57">
        <f t="shared" si="117"/>
        <v>27.527332096457815</v>
      </c>
      <c r="BK51" s="57">
        <f t="shared" si="117"/>
        <v>28.001679624499257</v>
      </c>
      <c r="BL51" s="57">
        <f t="shared" si="117"/>
        <v>28.321536326269705</v>
      </c>
      <c r="BM51" s="57">
        <f t="shared" si="117"/>
        <v>28.544641322161734</v>
      </c>
      <c r="BN51" s="57">
        <f t="shared" si="117"/>
        <v>28.70470042186945</v>
      </c>
      <c r="BO51" s="57">
        <f t="shared" si="117"/>
        <v>28.822226743148068</v>
      </c>
      <c r="BP51" s="57">
        <f t="shared" si="117"/>
        <v>28.910185177327623</v>
      </c>
      <c r="BQ51" s="57">
        <f t="shared" si="117"/>
        <v>28.977052432866877</v>
      </c>
      <c r="BR51" s="57">
        <f t="shared" si="117"/>
        <v>29.02854081447358</v>
      </c>
      <c r="BS51" s="57">
        <f t="shared" si="117"/>
        <v>29.068604402485278</v>
      </c>
      <c r="BT51" s="57">
        <f t="shared" si="117"/>
        <v>29.100045872167954</v>
      </c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/>
    </row>
    <row r="52" spans="3:206" x14ac:dyDescent="0.25">
      <c r="C52" s="1"/>
      <c r="D52" s="43" t="s">
        <v>110</v>
      </c>
      <c r="E52" s="43">
        <v>60</v>
      </c>
      <c r="F52" s="43">
        <v>4.9700000000000001E-2</v>
      </c>
      <c r="G52" s="43">
        <v>1</v>
      </c>
      <c r="H52" s="43"/>
      <c r="I52" s="43"/>
      <c r="J52" s="43"/>
      <c r="K52" s="43"/>
      <c r="L52" s="43"/>
      <c r="M52" s="43"/>
      <c r="N52" s="43">
        <f>$E52*(1-EXP(-$F52*N$31))^$G52</f>
        <v>13.075697767317445</v>
      </c>
      <c r="O52" s="43">
        <f t="shared" si="114"/>
        <v>14.598963393585171</v>
      </c>
      <c r="P52" s="43">
        <f t="shared" si="114"/>
        <v>16.266968650248867</v>
      </c>
      <c r="Q52" s="43">
        <f t="shared" si="114"/>
        <v>18.084858278343145</v>
      </c>
      <c r="R52" s="43">
        <f t="shared" si="114"/>
        <v>20.055513885952536</v>
      </c>
      <c r="S52" s="43">
        <f t="shared" si="114"/>
        <v>22.178831708101804</v>
      </c>
      <c r="T52" s="43">
        <f t="shared" si="114"/>
        <v>24.450926494064326</v>
      </c>
      <c r="U52" s="43">
        <f t="shared" si="114"/>
        <v>26.863295716431402</v>
      </c>
      <c r="V52" s="43">
        <f t="shared" si="114"/>
        <v>29.401999380339696</v>
      </c>
      <c r="W52" s="43">
        <f t="shared" si="114"/>
        <v>32.046935872434688</v>
      </c>
      <c r="X52" s="43">
        <f t="shared" si="114"/>
        <v>34.771321590544424</v>
      </c>
      <c r="Y52" s="43">
        <f t="shared" si="114"/>
        <v>37.541507671803814</v>
      </c>
      <c r="Z52" s="43">
        <f t="shared" si="114"/>
        <v>40.317284670781248</v>
      </c>
      <c r="AA52" s="43">
        <f t="shared" si="114"/>
        <v>43.052826577135484</v>
      </c>
      <c r="AB52" s="43">
        <f t="shared" si="114"/>
        <v>45.698398109701458</v>
      </c>
      <c r="AC52" s="43">
        <f t="shared" si="114"/>
        <v>48.202882654561591</v>
      </c>
      <c r="AD52" s="43">
        <f t="shared" si="114"/>
        <v>50.517074993365092</v>
      </c>
      <c r="AE52" s="43">
        <f t="shared" si="115"/>
        <v>52.266912011414895</v>
      </c>
      <c r="AF52" s="43">
        <f t="shared" si="115"/>
        <v>53.453721972332758</v>
      </c>
      <c r="AG52" s="43">
        <f t="shared" si="115"/>
        <v>54.28497277754073</v>
      </c>
      <c r="AH52" s="43">
        <f t="shared" si="115"/>
        <v>54.883776378806886</v>
      </c>
      <c r="AI52" s="43">
        <f t="shared" si="115"/>
        <v>55.325116125177381</v>
      </c>
      <c r="AJ52" s="43">
        <f t="shared" si="115"/>
        <v>55.656517766710529</v>
      </c>
      <c r="AK52" s="43">
        <f t="shared" si="115"/>
        <v>55.909173248586555</v>
      </c>
      <c r="AL52" s="43">
        <f t="shared" si="115"/>
        <v>56.104190714191148</v>
      </c>
      <c r="AM52" s="43">
        <f t="shared" si="115"/>
        <v>56.256243385367668</v>
      </c>
      <c r="AN52" s="43">
        <f t="shared" si="115"/>
        <v>56.375774228443404</v>
      </c>
      <c r="AO52" s="43">
        <f t="shared" si="115"/>
        <v>56.470369877263074</v>
      </c>
      <c r="AP52" s="43">
        <f t="shared" si="115"/>
        <v>56.545641241566422</v>
      </c>
      <c r="AQ52" s="65" t="s">
        <v>111</v>
      </c>
      <c r="AR52" s="57">
        <f>N52*($CG$37/0.778237)</f>
        <v>13.075697173458192</v>
      </c>
      <c r="AS52" s="57">
        <f t="shared" ref="AS52:AW52" si="118">O52*($CG$37/0.778237)</f>
        <v>14.598962730543729</v>
      </c>
      <c r="AT52" s="57">
        <f t="shared" si="118"/>
        <v>16.266967911451594</v>
      </c>
      <c r="AU52" s="57">
        <f t="shared" si="118"/>
        <v>18.084857456982739</v>
      </c>
      <c r="AV52" s="57">
        <f t="shared" si="118"/>
        <v>20.055512975090821</v>
      </c>
      <c r="AW52" s="57">
        <f t="shared" si="118"/>
        <v>22.178830700805314</v>
      </c>
      <c r="AX52" s="57">
        <f>T52*($CG$37/0.778237)</f>
        <v>24.45092538357606</v>
      </c>
      <c r="AY52" s="57">
        <f t="shared" ref="AY52:BT52" si="119">U52*($CG$37/0.778237)</f>
        <v>26.863294496380508</v>
      </c>
      <c r="AZ52" s="57">
        <f t="shared" si="119"/>
        <v>29.401998044988442</v>
      </c>
      <c r="BA52" s="57">
        <f t="shared" si="119"/>
        <v>32.046934416958294</v>
      </c>
      <c r="BB52" s="57">
        <f t="shared" si="119"/>
        <v>34.771320011334545</v>
      </c>
      <c r="BC52" s="57">
        <f t="shared" si="119"/>
        <v>37.541505966780335</v>
      </c>
      <c r="BD52" s="57">
        <f t="shared" si="119"/>
        <v>40.317282839690243</v>
      </c>
      <c r="BE52" s="57">
        <f t="shared" si="119"/>
        <v>43.052824621804312</v>
      </c>
      <c r="BF52" s="57">
        <f t="shared" si="119"/>
        <v>45.698396034216302</v>
      </c>
      <c r="BG52" s="57">
        <f t="shared" si="119"/>
        <v>48.20288046533021</v>
      </c>
      <c r="BH52" s="57">
        <f t="shared" si="119"/>
        <v>50.517072699029981</v>
      </c>
      <c r="BI52" s="57">
        <f t="shared" si="119"/>
        <v>52.266909637607398</v>
      </c>
      <c r="BJ52" s="57">
        <f t="shared" si="119"/>
        <v>53.453719544623887</v>
      </c>
      <c r="BK52" s="57">
        <f t="shared" si="119"/>
        <v>54.284970312078926</v>
      </c>
      <c r="BL52" s="57">
        <f t="shared" si="119"/>
        <v>54.883773886149207</v>
      </c>
      <c r="BM52" s="57">
        <f t="shared" si="119"/>
        <v>55.325113612475363</v>
      </c>
      <c r="BN52" s="57">
        <f t="shared" si="119"/>
        <v>55.656515238957233</v>
      </c>
      <c r="BO52" s="57">
        <f t="shared" si="119"/>
        <v>55.909170709358399</v>
      </c>
      <c r="BP52" s="57">
        <f t="shared" si="119"/>
        <v>56.104188166105885</v>
      </c>
      <c r="BQ52" s="57">
        <f t="shared" si="119"/>
        <v>56.256240830376626</v>
      </c>
      <c r="BR52" s="57">
        <f t="shared" si="119"/>
        <v>56.375771668023624</v>
      </c>
      <c r="BS52" s="57">
        <f t="shared" si="119"/>
        <v>56.47036731254704</v>
      </c>
      <c r="BT52" s="57">
        <f t="shared" si="119"/>
        <v>56.545638673431789</v>
      </c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/>
    </row>
    <row r="53" spans="3:206" x14ac:dyDescent="0.25">
      <c r="C53" s="1"/>
      <c r="AQ53" s="3"/>
      <c r="BU53" s="3"/>
      <c r="BV53" s="3"/>
      <c r="CH53" s="3"/>
      <c r="GX53"/>
    </row>
    <row r="54" spans="3:206" x14ac:dyDescent="0.25">
      <c r="C54" s="1"/>
      <c r="AQ54" s="3"/>
      <c r="BU54" s="3"/>
      <c r="BV54" s="3"/>
      <c r="CH54" s="3"/>
      <c r="GX54"/>
    </row>
    <row r="55" spans="3:206" x14ac:dyDescent="0.25">
      <c r="C55" s="1"/>
      <c r="AQ55" s="3"/>
      <c r="BU55" s="3"/>
      <c r="BV55" s="3"/>
      <c r="CH55" s="3"/>
      <c r="GX55"/>
    </row>
    <row r="56" spans="3:206" x14ac:dyDescent="0.25">
      <c r="C56" s="1"/>
    </row>
    <row r="57" spans="3:206" x14ac:dyDescent="0.25">
      <c r="C57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JK57"/>
  <sheetViews>
    <sheetView workbookViewId="0"/>
  </sheetViews>
  <sheetFormatPr defaultRowHeight="15" x14ac:dyDescent="0.25"/>
  <cols>
    <col min="2" max="2" width="17" customWidth="1"/>
    <col min="3" max="3" width="13.42578125" customWidth="1"/>
    <col min="4" max="4" width="10.5703125" customWidth="1"/>
    <col min="8" max="8" width="20.7109375" customWidth="1"/>
    <col min="9" max="9" width="8.5703125" customWidth="1"/>
    <col min="10" max="10" width="9.7109375" customWidth="1"/>
    <col min="11" max="11" width="8.42578125" customWidth="1"/>
    <col min="12" max="12" width="10.28515625" customWidth="1"/>
    <col min="13" max="29" width="12.140625" customWidth="1"/>
    <col min="48" max="48" width="12" bestFit="1" customWidth="1"/>
    <col min="206" max="206" width="9.140625" style="1"/>
    <col min="208" max="208" width="21.140625" customWidth="1"/>
    <col min="240" max="240" width="20.140625" customWidth="1"/>
  </cols>
  <sheetData>
    <row r="1" spans="1:271" x14ac:dyDescent="0.25">
      <c r="A1" t="s">
        <v>100</v>
      </c>
      <c r="D1" t="s">
        <v>26</v>
      </c>
      <c r="M1" t="s">
        <v>33</v>
      </c>
      <c r="AQ1" s="3"/>
      <c r="AR1" s="16">
        <v>1</v>
      </c>
      <c r="AS1" s="16">
        <v>2</v>
      </c>
      <c r="AT1" s="16">
        <v>3</v>
      </c>
      <c r="AU1" s="16">
        <v>4</v>
      </c>
      <c r="AV1" s="16">
        <v>5</v>
      </c>
      <c r="AW1" s="16">
        <v>6</v>
      </c>
      <c r="AX1" s="16">
        <v>7</v>
      </c>
      <c r="AY1" s="16">
        <v>8</v>
      </c>
      <c r="AZ1" s="16">
        <v>9</v>
      </c>
      <c r="BA1" s="16">
        <v>10</v>
      </c>
      <c r="BB1" s="16">
        <v>11</v>
      </c>
      <c r="BC1" s="16">
        <v>12</v>
      </c>
      <c r="BD1" s="16">
        <v>13</v>
      </c>
      <c r="BE1" s="16">
        <v>14</v>
      </c>
      <c r="BF1" s="16">
        <v>15</v>
      </c>
      <c r="BG1" s="16">
        <v>16</v>
      </c>
      <c r="BH1" s="16">
        <v>17</v>
      </c>
      <c r="BI1" s="16">
        <v>18</v>
      </c>
      <c r="BJ1" s="16">
        <v>19</v>
      </c>
      <c r="BK1" s="16">
        <v>20</v>
      </c>
      <c r="BL1" s="16">
        <v>21</v>
      </c>
      <c r="BM1" s="16">
        <v>22</v>
      </c>
      <c r="BN1" s="16">
        <v>23</v>
      </c>
      <c r="BO1" s="16">
        <v>24</v>
      </c>
      <c r="BP1" s="16">
        <v>25</v>
      </c>
      <c r="BQ1" s="16">
        <v>26</v>
      </c>
      <c r="BR1" s="16">
        <v>27</v>
      </c>
      <c r="BS1" s="16">
        <v>28</v>
      </c>
      <c r="BT1" s="16">
        <v>29</v>
      </c>
      <c r="BU1" s="3"/>
      <c r="BV1" s="3"/>
      <c r="BX1" t="s">
        <v>36</v>
      </c>
      <c r="BY1" s="12">
        <f>'Graph-Settings'!J6</f>
        <v>91</v>
      </c>
      <c r="BZ1" t="s">
        <v>37</v>
      </c>
      <c r="CA1" s="12" t="str">
        <f>'Graph-Settings'!I6</f>
        <v>Std/No ROS effect</v>
      </c>
      <c r="CB1" t="s">
        <v>102</v>
      </c>
      <c r="CC1" s="12">
        <f>'Graph-Settings'!H6</f>
        <v>97</v>
      </c>
      <c r="CD1" t="s">
        <v>41</v>
      </c>
      <c r="CE1" s="12">
        <f>'Graph-Settings'!K6</f>
        <v>3.5</v>
      </c>
      <c r="CF1" t="s">
        <v>112</v>
      </c>
      <c r="CG1" s="12">
        <f>'Graph-Settings'!L6</f>
        <v>6</v>
      </c>
      <c r="CH1" s="3"/>
      <c r="FT1" s="16" t="s">
        <v>33</v>
      </c>
      <c r="FU1" s="16">
        <v>1</v>
      </c>
      <c r="FV1" s="16">
        <v>2</v>
      </c>
      <c r="FW1" s="16">
        <v>3</v>
      </c>
      <c r="FX1" s="16">
        <v>4</v>
      </c>
      <c r="FY1" s="16">
        <v>5</v>
      </c>
      <c r="FZ1" s="16">
        <v>6</v>
      </c>
      <c r="GA1" s="16">
        <v>7</v>
      </c>
      <c r="GB1" s="16">
        <v>8</v>
      </c>
      <c r="GC1" s="16">
        <v>9</v>
      </c>
      <c r="GD1" s="16">
        <v>10</v>
      </c>
      <c r="GE1" s="16">
        <v>11</v>
      </c>
      <c r="GF1" s="16">
        <v>12</v>
      </c>
      <c r="GG1" s="16">
        <v>13</v>
      </c>
      <c r="GH1" s="16">
        <v>14</v>
      </c>
      <c r="GI1" s="16">
        <v>15</v>
      </c>
      <c r="GJ1" s="16">
        <v>16</v>
      </c>
      <c r="GK1" s="16">
        <v>17</v>
      </c>
      <c r="GL1" s="16">
        <v>18</v>
      </c>
      <c r="GM1" s="16">
        <v>19</v>
      </c>
      <c r="GN1" s="16">
        <v>20</v>
      </c>
      <c r="GO1" s="16">
        <v>21</v>
      </c>
      <c r="GP1" s="16">
        <v>22</v>
      </c>
      <c r="GQ1" s="16">
        <v>23</v>
      </c>
      <c r="GR1" s="16">
        <v>24</v>
      </c>
      <c r="GS1" s="16">
        <v>25</v>
      </c>
      <c r="GT1" s="16">
        <v>26</v>
      </c>
      <c r="GU1" s="16">
        <v>27</v>
      </c>
      <c r="GV1" s="16">
        <v>28</v>
      </c>
      <c r="GW1" s="16">
        <v>29</v>
      </c>
      <c r="GX1"/>
      <c r="GZ1" t="s">
        <v>130</v>
      </c>
      <c r="HA1" s="69" t="e">
        <f>IF('Graph-Settings'!$N$5=1, 'Calcs-control4'!HA5, 'Calcs-control4'!HA9)</f>
        <v>#REF!</v>
      </c>
      <c r="HB1" s="69" t="e">
        <f>IF('Graph-Settings'!$N$5=1, 'Calcs-control4'!HB5, 'Calcs-control4'!HB9)</f>
        <v>#REF!</v>
      </c>
      <c r="HC1" s="69" t="e">
        <f>IF('Graph-Settings'!$N$5=1, 'Calcs-control4'!HC5, 'Calcs-control4'!HC9)</f>
        <v>#REF!</v>
      </c>
      <c r="HD1" s="69" t="e">
        <f>IF('Graph-Settings'!$N$5=1, 'Calcs-control4'!HD5, 'Calcs-control4'!HD9)</f>
        <v>#REF!</v>
      </c>
      <c r="HE1" s="69" t="e">
        <f>IF('Graph-Settings'!$N$5=1, 'Calcs-control4'!HE5, 'Calcs-control4'!HE9)</f>
        <v>#REF!</v>
      </c>
      <c r="HF1" s="69" t="e">
        <f>IF('Graph-Settings'!$N$5=1, 'Calcs-control4'!HF5, 'Calcs-control4'!HF9)</f>
        <v>#REF!</v>
      </c>
      <c r="HG1" s="69" t="e">
        <f>IF('Graph-Settings'!$N$5=1, 'Calcs-control4'!HG5, 'Calcs-control4'!HG9)</f>
        <v>#REF!</v>
      </c>
      <c r="HH1" s="69" t="e">
        <f>IF('Graph-Settings'!$N$5=1, 'Calcs-control4'!HH5, 'Calcs-control4'!HH9)</f>
        <v>#REF!</v>
      </c>
      <c r="HI1" s="69" t="e">
        <f>IF('Graph-Settings'!$N$5=1, 'Calcs-control4'!HI5, 'Calcs-control4'!HI9)</f>
        <v>#REF!</v>
      </c>
      <c r="HJ1" s="69" t="e">
        <f>IF('Graph-Settings'!$N$5=1, 'Calcs-control4'!HJ5, 'Calcs-control4'!HJ9)</f>
        <v>#REF!</v>
      </c>
      <c r="HK1" s="69" t="e">
        <f>IF('Graph-Settings'!$N$5=1, 'Calcs-control4'!HK5, 'Calcs-control4'!HK9)</f>
        <v>#REF!</v>
      </c>
      <c r="HL1" s="69" t="e">
        <f>IF('Graph-Settings'!$N$5=1, 'Calcs-control4'!HL5, 'Calcs-control4'!HL9)</f>
        <v>#REF!</v>
      </c>
      <c r="HM1" s="69" t="e">
        <f>IF('Graph-Settings'!$N$5=1, 'Calcs-control4'!HM5, 'Calcs-control4'!HM9)</f>
        <v>#REF!</v>
      </c>
      <c r="HN1" s="69" t="e">
        <f>IF('Graph-Settings'!$N$5=1, 'Calcs-control4'!HN5, 'Calcs-control4'!HN9)</f>
        <v>#REF!</v>
      </c>
      <c r="HO1" s="69" t="e">
        <f>IF('Graph-Settings'!$N$5=1, 'Calcs-control4'!HO5, 'Calcs-control4'!HO9)</f>
        <v>#REF!</v>
      </c>
      <c r="HP1" s="69" t="e">
        <f>IF('Graph-Settings'!$N$5=1, 'Calcs-control4'!HP5, 'Calcs-control4'!HP9)</f>
        <v>#REF!</v>
      </c>
      <c r="HQ1" s="69" t="e">
        <f>IF('Graph-Settings'!$N$5=1, 'Calcs-control4'!HQ5, 'Calcs-control4'!HQ9)</f>
        <v>#REF!</v>
      </c>
      <c r="HR1" s="69" t="e">
        <f>IF('Graph-Settings'!$N$5=1, 'Calcs-control4'!HR5, 'Calcs-control4'!HR9)</f>
        <v>#REF!</v>
      </c>
      <c r="HS1" s="69" t="e">
        <f>IF('Graph-Settings'!$N$5=1, 'Calcs-control4'!HS5, 'Calcs-control4'!HS9)</f>
        <v>#REF!</v>
      </c>
      <c r="HT1" s="69" t="e">
        <f>IF('Graph-Settings'!$N$5=1, 'Calcs-control4'!HT5, 'Calcs-control4'!HT9)</f>
        <v>#REF!</v>
      </c>
      <c r="HU1" s="69" t="e">
        <f>IF('Graph-Settings'!$N$5=1, 'Calcs-control4'!HU5, 'Calcs-control4'!HU9)</f>
        <v>#REF!</v>
      </c>
      <c r="HV1" s="69" t="e">
        <f>IF('Graph-Settings'!$N$5=1, 'Calcs-control4'!HV5, 'Calcs-control4'!HV9)</f>
        <v>#REF!</v>
      </c>
      <c r="HW1" s="69" t="e">
        <f>IF('Graph-Settings'!$N$5=1, 'Calcs-control4'!HW5, 'Calcs-control4'!HW9)</f>
        <v>#REF!</v>
      </c>
      <c r="HX1" s="69" t="e">
        <f>IF('Graph-Settings'!$N$5=1, 'Calcs-control4'!HX5, 'Calcs-control4'!HX9)</f>
        <v>#REF!</v>
      </c>
      <c r="HY1" s="69" t="e">
        <f>IF('Graph-Settings'!$N$5=1, 'Calcs-control4'!HY5, 'Calcs-control4'!HY9)</f>
        <v>#REF!</v>
      </c>
      <c r="HZ1" s="69" t="e">
        <f>IF('Graph-Settings'!$N$5=1, 'Calcs-control4'!HZ5, 'Calcs-control4'!HZ9)</f>
        <v>#REF!</v>
      </c>
      <c r="IA1" s="69" t="e">
        <f>IF('Graph-Settings'!$N$5=1, 'Calcs-control4'!IA5, 'Calcs-control4'!IA9)</f>
        <v>#REF!</v>
      </c>
      <c r="IB1" s="69" t="e">
        <f>IF('Graph-Settings'!$N$5=1, 'Calcs-control4'!IB5, 'Calcs-control4'!IB9)</f>
        <v>#REF!</v>
      </c>
      <c r="IC1" s="69" t="e">
        <f>IF('Graph-Settings'!$N$5=1, 'Calcs-control4'!IC5, 'Calcs-control4'!IC9)</f>
        <v>#REF!</v>
      </c>
      <c r="IF1" t="s">
        <v>131</v>
      </c>
      <c r="IG1" s="69" t="e">
        <f>IF('Graph-Settings'!$N$5=1, 'Calcs-control4'!IG5, 'Calcs-control4'!IG9)</f>
        <v>#REF!</v>
      </c>
      <c r="IH1" s="69" t="e">
        <f>IF('Graph-Settings'!$N$5=1, 'Calcs-control4'!IH5, 'Calcs-control4'!IH9)</f>
        <v>#REF!</v>
      </c>
      <c r="II1" s="69" t="e">
        <f>IF('Graph-Settings'!$N$5=1, 'Calcs-control4'!II5, 'Calcs-control4'!II9)</f>
        <v>#REF!</v>
      </c>
      <c r="IJ1" s="69" t="e">
        <f>IF('Graph-Settings'!$N$5=1, 'Calcs-control4'!IJ5, 'Calcs-control4'!IJ9)</f>
        <v>#REF!</v>
      </c>
      <c r="IK1" s="69" t="e">
        <f>IF('Graph-Settings'!$N$5=1, 'Calcs-control4'!IK5, 'Calcs-control4'!IK9)</f>
        <v>#REF!</v>
      </c>
      <c r="IL1" s="69" t="e">
        <f>IF('Graph-Settings'!$N$5=1, 'Calcs-control4'!IL5, 'Calcs-control4'!IL9)</f>
        <v>#REF!</v>
      </c>
      <c r="IM1" s="69" t="e">
        <f>IF('Graph-Settings'!$N$5=1, 'Calcs-control4'!IM5, 'Calcs-control4'!IM9)</f>
        <v>#REF!</v>
      </c>
      <c r="IN1" s="69" t="e">
        <f>IF('Graph-Settings'!$N$5=1, 'Calcs-control4'!IN5, 'Calcs-control4'!IN9)</f>
        <v>#REF!</v>
      </c>
      <c r="IO1" s="69" t="e">
        <f>IF('Graph-Settings'!$N$5=1, 'Calcs-control4'!IO5, 'Calcs-control4'!IO9)</f>
        <v>#REF!</v>
      </c>
      <c r="IP1" s="69" t="e">
        <f>IF('Graph-Settings'!$N$5=1, 'Calcs-control4'!IP5, 'Calcs-control4'!IP9)</f>
        <v>#REF!</v>
      </c>
      <c r="IQ1" s="69" t="e">
        <f>IF('Graph-Settings'!$N$5=1, 'Calcs-control4'!IQ5, 'Calcs-control4'!IQ9)</f>
        <v>#REF!</v>
      </c>
      <c r="IR1" s="69" t="e">
        <f>IF('Graph-Settings'!$N$5=1, 'Calcs-control4'!IR5, 'Calcs-control4'!IR9)</f>
        <v>#REF!</v>
      </c>
      <c r="IS1" s="69" t="e">
        <f>IF('Graph-Settings'!$N$5=1, 'Calcs-control4'!IS5, 'Calcs-control4'!IS9)</f>
        <v>#REF!</v>
      </c>
      <c r="IT1" s="69" t="e">
        <f>IF('Graph-Settings'!$N$5=1, 'Calcs-control4'!IT5, 'Calcs-control4'!IT9)</f>
        <v>#REF!</v>
      </c>
      <c r="IU1" s="69" t="e">
        <f>IF('Graph-Settings'!$N$5=1, 'Calcs-control4'!IU5, 'Calcs-control4'!IU9)</f>
        <v>#REF!</v>
      </c>
      <c r="IV1" s="69" t="e">
        <f>IF('Graph-Settings'!$N$5=1, 'Calcs-control4'!IV5, 'Calcs-control4'!IV9)</f>
        <v>#REF!</v>
      </c>
      <c r="IW1" s="69" t="e">
        <f>IF('Graph-Settings'!$N$5=1, 'Calcs-control4'!IW5, 'Calcs-control4'!IW9)</f>
        <v>#REF!</v>
      </c>
      <c r="IX1" s="69" t="e">
        <f>IF('Graph-Settings'!$N$5=1, 'Calcs-control4'!IX5, 'Calcs-control4'!IX9)</f>
        <v>#REF!</v>
      </c>
      <c r="IY1" s="69" t="e">
        <f>IF('Graph-Settings'!$N$5=1, 'Calcs-control4'!IY5, 'Calcs-control4'!IY9)</f>
        <v>#REF!</v>
      </c>
      <c r="IZ1" s="69" t="e">
        <f>IF('Graph-Settings'!$N$5=1, 'Calcs-control4'!IZ5, 'Calcs-control4'!IZ9)</f>
        <v>#REF!</v>
      </c>
      <c r="JA1" s="69" t="e">
        <f>IF('Graph-Settings'!$N$5=1, 'Calcs-control4'!JA5, 'Calcs-control4'!JA9)</f>
        <v>#REF!</v>
      </c>
      <c r="JB1" s="69" t="e">
        <f>IF('Graph-Settings'!$N$5=1, 'Calcs-control4'!JB5, 'Calcs-control4'!JB9)</f>
        <v>#REF!</v>
      </c>
      <c r="JC1" s="69" t="e">
        <f>IF('Graph-Settings'!$N$5=1, 'Calcs-control4'!JC5, 'Calcs-control4'!JC9)</f>
        <v>#REF!</v>
      </c>
      <c r="JD1" s="69" t="e">
        <f>IF('Graph-Settings'!$N$5=1, 'Calcs-control4'!JD5, 'Calcs-control4'!JD9)</f>
        <v>#REF!</v>
      </c>
      <c r="JE1" s="69" t="e">
        <f>IF('Graph-Settings'!$N$5=1, 'Calcs-control4'!JE5, 'Calcs-control4'!JE9)</f>
        <v>#REF!</v>
      </c>
      <c r="JF1" s="69" t="e">
        <f>IF('Graph-Settings'!$N$5=1, 'Calcs-control4'!JF5, 'Calcs-control4'!JF9)</f>
        <v>#REF!</v>
      </c>
      <c r="JG1" s="69" t="e">
        <f>IF('Graph-Settings'!$N$5=1, 'Calcs-control4'!JG5, 'Calcs-control4'!JG9)</f>
        <v>#REF!</v>
      </c>
      <c r="JH1" s="69" t="e">
        <f>IF('Graph-Settings'!$N$5=1, 'Calcs-control4'!JH5, 'Calcs-control4'!JH9)</f>
        <v>#REF!</v>
      </c>
      <c r="JI1" s="69" t="e">
        <f>IF('Graph-Settings'!$N$5=1, 'Calcs-control4'!JI5, 'Calcs-control4'!JI9)</f>
        <v>#REF!</v>
      </c>
      <c r="JK1" t="s">
        <v>137</v>
      </c>
    </row>
    <row r="2" spans="1:271" x14ac:dyDescent="0.25">
      <c r="AQ2" s="3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3"/>
      <c r="BV2" s="3"/>
      <c r="CH2" s="3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/>
    </row>
    <row r="3" spans="1:271" s="3" customFormat="1" x14ac:dyDescent="0.25">
      <c r="A3"/>
      <c r="B3" s="2" t="s">
        <v>32</v>
      </c>
      <c r="C3" s="2"/>
      <c r="D3" s="2"/>
      <c r="E3" s="2"/>
      <c r="F3" s="2"/>
      <c r="G3" s="2"/>
      <c r="H3" s="2"/>
      <c r="I3" s="2" t="s">
        <v>34</v>
      </c>
      <c r="J3" s="2"/>
      <c r="K3" s="2"/>
      <c r="L3" s="2"/>
      <c r="M3" s="2"/>
      <c r="N3" s="15" t="s">
        <v>103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13"/>
      <c r="AR3" s="15" t="s">
        <v>50</v>
      </c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W3"/>
      <c r="BX3"/>
      <c r="BY3"/>
      <c r="CB3"/>
      <c r="CE3"/>
      <c r="CF3"/>
      <c r="CG3"/>
      <c r="CI3" s="3" t="s">
        <v>46</v>
      </c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 t="s">
        <v>45</v>
      </c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 t="s">
        <v>48</v>
      </c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 s="3" t="s">
        <v>49</v>
      </c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 t="s">
        <v>132</v>
      </c>
      <c r="HA3" s="11">
        <v>0</v>
      </c>
      <c r="HB3" s="11">
        <v>2.5</v>
      </c>
      <c r="HC3" s="11">
        <v>5</v>
      </c>
      <c r="HD3" s="11">
        <v>7.5</v>
      </c>
      <c r="HE3" s="11">
        <v>10</v>
      </c>
      <c r="HF3" s="11">
        <v>12.5</v>
      </c>
      <c r="HG3" s="11">
        <v>15</v>
      </c>
      <c r="HH3" s="11">
        <v>17.5</v>
      </c>
      <c r="HI3" s="11">
        <v>20</v>
      </c>
      <c r="HJ3" s="11">
        <v>22.5</v>
      </c>
      <c r="HK3" s="11">
        <v>25</v>
      </c>
      <c r="HL3" s="11">
        <v>27.5</v>
      </c>
      <c r="HM3" s="11">
        <v>30</v>
      </c>
      <c r="HN3" s="11">
        <v>32.5</v>
      </c>
      <c r="HO3" s="11">
        <v>35</v>
      </c>
      <c r="HP3" s="11">
        <v>37.5</v>
      </c>
      <c r="HQ3" s="11">
        <v>40</v>
      </c>
      <c r="HR3" s="11">
        <v>42.5</v>
      </c>
      <c r="HS3" s="11">
        <v>45</v>
      </c>
      <c r="HT3" s="11">
        <v>47.5</v>
      </c>
      <c r="HU3" s="11">
        <v>50</v>
      </c>
      <c r="HV3" s="11">
        <v>52.5</v>
      </c>
      <c r="HW3" s="11">
        <v>55</v>
      </c>
      <c r="HX3" s="11">
        <v>57.5</v>
      </c>
      <c r="HY3" s="11">
        <v>60</v>
      </c>
      <c r="HZ3" s="11">
        <v>62.5</v>
      </c>
      <c r="IA3" s="11">
        <v>65</v>
      </c>
      <c r="IB3" s="11">
        <v>67.5</v>
      </c>
      <c r="IC3" s="11">
        <v>70</v>
      </c>
      <c r="ID3"/>
      <c r="IE3"/>
      <c r="IF3" t="s">
        <v>133</v>
      </c>
      <c r="IG3" s="11">
        <v>0</v>
      </c>
      <c r="IH3" s="11">
        <v>2.5</v>
      </c>
      <c r="II3" s="11">
        <v>5</v>
      </c>
      <c r="IJ3" s="11">
        <v>7.5</v>
      </c>
      <c r="IK3" s="11">
        <v>10</v>
      </c>
      <c r="IL3" s="11">
        <v>12.5</v>
      </c>
      <c r="IM3" s="11">
        <v>15</v>
      </c>
      <c r="IN3" s="11">
        <v>17.5</v>
      </c>
      <c r="IO3" s="11">
        <v>20</v>
      </c>
      <c r="IP3" s="11">
        <v>22.5</v>
      </c>
      <c r="IQ3" s="11">
        <v>25</v>
      </c>
      <c r="IR3" s="11">
        <v>27.5</v>
      </c>
      <c r="IS3" s="11">
        <v>30</v>
      </c>
      <c r="IT3" s="11">
        <v>32.5</v>
      </c>
      <c r="IU3" s="11">
        <v>35</v>
      </c>
      <c r="IV3" s="11">
        <v>37.5</v>
      </c>
      <c r="IW3" s="11">
        <v>40</v>
      </c>
      <c r="IX3" s="11">
        <v>42.5</v>
      </c>
      <c r="IY3" s="11">
        <v>45</v>
      </c>
      <c r="IZ3" s="11">
        <v>47.5</v>
      </c>
      <c r="JA3" s="11">
        <v>50</v>
      </c>
      <c r="JB3" s="11">
        <v>52.5</v>
      </c>
      <c r="JC3" s="11">
        <v>55</v>
      </c>
      <c r="JD3" s="11">
        <v>57.5</v>
      </c>
      <c r="JE3" s="11">
        <v>60</v>
      </c>
      <c r="JF3" s="11">
        <v>62.5</v>
      </c>
      <c r="JG3" s="11">
        <v>65</v>
      </c>
      <c r="JH3" s="11">
        <v>67.5</v>
      </c>
      <c r="JI3" s="11">
        <v>70</v>
      </c>
      <c r="JJ3"/>
      <c r="JK3"/>
    </row>
    <row r="4" spans="1:271" x14ac:dyDescent="0.25">
      <c r="A4" s="10" t="s">
        <v>30</v>
      </c>
      <c r="B4" s="9" t="s">
        <v>20</v>
      </c>
      <c r="C4" s="9" t="s">
        <v>29</v>
      </c>
      <c r="D4" s="9" t="s">
        <v>0</v>
      </c>
      <c r="E4" s="40" t="s">
        <v>1</v>
      </c>
      <c r="F4" s="40" t="s">
        <v>2</v>
      </c>
      <c r="G4" s="40" t="s">
        <v>3</v>
      </c>
      <c r="H4" s="40" t="s">
        <v>31</v>
      </c>
      <c r="I4" s="40" t="s">
        <v>35</v>
      </c>
      <c r="J4" s="40" t="s">
        <v>27</v>
      </c>
      <c r="K4" s="40" t="s">
        <v>28</v>
      </c>
      <c r="L4" s="40" t="s">
        <v>187</v>
      </c>
      <c r="M4" s="40" t="s">
        <v>24</v>
      </c>
      <c r="N4" s="38">
        <v>0</v>
      </c>
      <c r="O4" s="38">
        <v>2.5</v>
      </c>
      <c r="P4" s="38">
        <v>5</v>
      </c>
      <c r="Q4" s="38">
        <v>7.5</v>
      </c>
      <c r="R4" s="38">
        <v>10</v>
      </c>
      <c r="S4" s="38">
        <v>12.5</v>
      </c>
      <c r="T4" s="38">
        <v>15</v>
      </c>
      <c r="U4" s="38">
        <v>17.5</v>
      </c>
      <c r="V4" s="38">
        <v>20</v>
      </c>
      <c r="W4" s="38">
        <v>22.5</v>
      </c>
      <c r="X4" s="38">
        <v>25</v>
      </c>
      <c r="Y4" s="38">
        <v>27.5</v>
      </c>
      <c r="Z4" s="38">
        <v>30</v>
      </c>
      <c r="AA4" s="38">
        <v>32.5</v>
      </c>
      <c r="AB4" s="38">
        <v>35</v>
      </c>
      <c r="AC4" s="38">
        <v>37.5</v>
      </c>
      <c r="AD4" s="38">
        <v>40</v>
      </c>
      <c r="AE4" s="38">
        <v>42.5</v>
      </c>
      <c r="AF4" s="38">
        <v>45</v>
      </c>
      <c r="AG4" s="38">
        <v>47.5</v>
      </c>
      <c r="AH4" s="38">
        <v>50</v>
      </c>
      <c r="AI4" s="38">
        <v>52.5</v>
      </c>
      <c r="AJ4" s="38">
        <v>55</v>
      </c>
      <c r="AK4" s="38">
        <v>57.5</v>
      </c>
      <c r="AL4" s="38">
        <v>60</v>
      </c>
      <c r="AM4" s="38">
        <v>62.5</v>
      </c>
      <c r="AN4" s="38">
        <v>65</v>
      </c>
      <c r="AO4" s="38">
        <v>67.5</v>
      </c>
      <c r="AP4" s="38">
        <v>70</v>
      </c>
      <c r="AQ4" s="13"/>
      <c r="AR4" s="38">
        <v>0</v>
      </c>
      <c r="AS4" s="38">
        <v>2.5</v>
      </c>
      <c r="AT4" s="38">
        <v>5</v>
      </c>
      <c r="AU4" s="38">
        <v>7.5</v>
      </c>
      <c r="AV4" s="38">
        <v>10</v>
      </c>
      <c r="AW4" s="38">
        <v>12.5</v>
      </c>
      <c r="AX4" s="38">
        <v>15</v>
      </c>
      <c r="AY4" s="38">
        <v>17.5</v>
      </c>
      <c r="AZ4" s="38">
        <v>20</v>
      </c>
      <c r="BA4" s="38">
        <v>22.5</v>
      </c>
      <c r="BB4" s="38">
        <v>25</v>
      </c>
      <c r="BC4" s="38">
        <v>27.5</v>
      </c>
      <c r="BD4" s="38">
        <v>30</v>
      </c>
      <c r="BE4" s="38">
        <v>32.5</v>
      </c>
      <c r="BF4" s="38">
        <v>35</v>
      </c>
      <c r="BG4" s="38">
        <v>37.5</v>
      </c>
      <c r="BH4" s="38">
        <v>40</v>
      </c>
      <c r="BI4" s="38">
        <v>42.5</v>
      </c>
      <c r="BJ4" s="38">
        <v>45</v>
      </c>
      <c r="BK4" s="38">
        <v>47.5</v>
      </c>
      <c r="BL4" s="38">
        <v>50</v>
      </c>
      <c r="BM4" s="38">
        <v>52.5</v>
      </c>
      <c r="BN4" s="38">
        <v>55</v>
      </c>
      <c r="BO4" s="38">
        <v>57.5</v>
      </c>
      <c r="BP4" s="38">
        <v>60</v>
      </c>
      <c r="BQ4" s="38">
        <v>62.5</v>
      </c>
      <c r="BR4" s="38">
        <v>65</v>
      </c>
      <c r="BS4" s="38">
        <v>67.5</v>
      </c>
      <c r="BT4" s="38">
        <v>70</v>
      </c>
      <c r="BU4" s="3"/>
      <c r="BV4" s="3"/>
      <c r="BY4" s="3" t="s">
        <v>39</v>
      </c>
      <c r="BZ4" s="3" t="s">
        <v>40</v>
      </c>
      <c r="CA4" t="s">
        <v>38</v>
      </c>
      <c r="CB4" s="13"/>
      <c r="CC4" s="3" t="s">
        <v>43</v>
      </c>
      <c r="CD4" s="3" t="s">
        <v>47</v>
      </c>
      <c r="CE4" s="14" t="s">
        <v>42</v>
      </c>
      <c r="CF4" s="3" t="s">
        <v>44</v>
      </c>
      <c r="CG4" s="3" t="s">
        <v>109</v>
      </c>
      <c r="CH4" s="3"/>
      <c r="CI4" s="38">
        <v>0</v>
      </c>
      <c r="CJ4" s="38">
        <v>2.5</v>
      </c>
      <c r="CK4" s="38">
        <v>5</v>
      </c>
      <c r="CL4" s="38">
        <v>7.5</v>
      </c>
      <c r="CM4" s="38">
        <v>10</v>
      </c>
      <c r="CN4" s="38">
        <v>12.5</v>
      </c>
      <c r="CO4" s="38">
        <v>15</v>
      </c>
      <c r="CP4" s="38">
        <v>17.5</v>
      </c>
      <c r="CQ4" s="38">
        <v>20</v>
      </c>
      <c r="CR4" s="38">
        <v>22.5</v>
      </c>
      <c r="CS4" s="38">
        <v>25</v>
      </c>
      <c r="CT4" s="38">
        <v>27.5</v>
      </c>
      <c r="CU4" s="38">
        <v>30</v>
      </c>
      <c r="CV4" s="38">
        <v>32.5</v>
      </c>
      <c r="CW4" s="38">
        <v>35</v>
      </c>
      <c r="CX4" s="38">
        <v>37.5</v>
      </c>
      <c r="CY4" s="38">
        <v>40</v>
      </c>
      <c r="CZ4" s="38">
        <v>42.5</v>
      </c>
      <c r="DA4" s="38">
        <v>45</v>
      </c>
      <c r="DB4" s="38">
        <v>47.5</v>
      </c>
      <c r="DC4" s="38">
        <v>50</v>
      </c>
      <c r="DD4" s="38">
        <v>52.5</v>
      </c>
      <c r="DE4" s="38">
        <v>55</v>
      </c>
      <c r="DF4" s="38">
        <v>57.5</v>
      </c>
      <c r="DG4" s="38">
        <v>60</v>
      </c>
      <c r="DH4" s="38">
        <v>62.5</v>
      </c>
      <c r="DI4" s="38">
        <v>65</v>
      </c>
      <c r="DJ4" s="38">
        <v>67.5</v>
      </c>
      <c r="DK4" s="38">
        <v>70</v>
      </c>
      <c r="DL4" s="3"/>
      <c r="DM4" s="38">
        <v>0</v>
      </c>
      <c r="DN4" s="38">
        <v>2.5</v>
      </c>
      <c r="DO4" s="38">
        <v>5</v>
      </c>
      <c r="DP4" s="38">
        <v>7.5</v>
      </c>
      <c r="DQ4" s="38">
        <v>10</v>
      </c>
      <c r="DR4" s="38">
        <v>12.5</v>
      </c>
      <c r="DS4" s="38">
        <v>15</v>
      </c>
      <c r="DT4" s="38">
        <v>17.5</v>
      </c>
      <c r="DU4" s="38">
        <v>20</v>
      </c>
      <c r="DV4" s="38">
        <v>22.5</v>
      </c>
      <c r="DW4" s="38">
        <v>25</v>
      </c>
      <c r="DX4" s="38">
        <v>27.5</v>
      </c>
      <c r="DY4" s="38">
        <v>30</v>
      </c>
      <c r="DZ4" s="38">
        <v>32.5</v>
      </c>
      <c r="EA4" s="38">
        <v>35</v>
      </c>
      <c r="EB4" s="38">
        <v>37.5</v>
      </c>
      <c r="EC4" s="38">
        <v>40</v>
      </c>
      <c r="ED4" s="38">
        <v>42.5</v>
      </c>
      <c r="EE4" s="38">
        <v>45</v>
      </c>
      <c r="EF4" s="38">
        <v>47.5</v>
      </c>
      <c r="EG4" s="38">
        <v>50</v>
      </c>
      <c r="EH4" s="38">
        <v>52.5</v>
      </c>
      <c r="EI4" s="38">
        <v>55</v>
      </c>
      <c r="EJ4" s="38">
        <v>57.5</v>
      </c>
      <c r="EK4" s="38">
        <v>60</v>
      </c>
      <c r="EL4" s="38">
        <v>62.5</v>
      </c>
      <c r="EM4" s="38">
        <v>65</v>
      </c>
      <c r="EN4" s="38">
        <v>67.5</v>
      </c>
      <c r="EO4" s="38">
        <v>70</v>
      </c>
      <c r="EP4" s="3"/>
      <c r="EQ4" s="38">
        <v>0</v>
      </c>
      <c r="ER4" s="38">
        <v>2.5</v>
      </c>
      <c r="ES4" s="38">
        <v>5</v>
      </c>
      <c r="ET4" s="38">
        <v>7.5</v>
      </c>
      <c r="EU4" s="38">
        <v>10</v>
      </c>
      <c r="EV4" s="38">
        <v>12.5</v>
      </c>
      <c r="EW4" s="38">
        <v>15</v>
      </c>
      <c r="EX4" s="38">
        <v>17.5</v>
      </c>
      <c r="EY4" s="38">
        <v>20</v>
      </c>
      <c r="EZ4" s="38">
        <v>22.5</v>
      </c>
      <c r="FA4" s="38">
        <v>25</v>
      </c>
      <c r="FB4" s="38">
        <v>27.5</v>
      </c>
      <c r="FC4" s="38">
        <v>30</v>
      </c>
      <c r="FD4" s="38">
        <v>32.5</v>
      </c>
      <c r="FE4" s="38">
        <v>35</v>
      </c>
      <c r="FF4" s="38">
        <v>37.5</v>
      </c>
      <c r="FG4" s="38">
        <v>40</v>
      </c>
      <c r="FH4" s="38">
        <v>42.5</v>
      </c>
      <c r="FI4" s="38">
        <v>45</v>
      </c>
      <c r="FJ4" s="38">
        <v>47.5</v>
      </c>
      <c r="FK4" s="38">
        <v>50</v>
      </c>
      <c r="FL4" s="38">
        <v>52.5</v>
      </c>
      <c r="FM4" s="38">
        <v>55</v>
      </c>
      <c r="FN4" s="38">
        <v>57.5</v>
      </c>
      <c r="FO4" s="38">
        <v>60</v>
      </c>
      <c r="FP4" s="38">
        <v>62.5</v>
      </c>
      <c r="FQ4" s="38">
        <v>65</v>
      </c>
      <c r="FR4" s="38">
        <v>67.5</v>
      </c>
      <c r="FS4" s="38">
        <v>70</v>
      </c>
      <c r="FT4" s="3"/>
      <c r="FU4" s="38">
        <v>0</v>
      </c>
      <c r="FV4" s="38">
        <v>2.5</v>
      </c>
      <c r="FW4" s="38">
        <v>5</v>
      </c>
      <c r="FX4" s="38">
        <v>7.5</v>
      </c>
      <c r="FY4" s="38">
        <v>10</v>
      </c>
      <c r="FZ4" s="38">
        <v>12.5</v>
      </c>
      <c r="GA4" s="38">
        <v>15</v>
      </c>
      <c r="GB4" s="38">
        <v>17.5</v>
      </c>
      <c r="GC4" s="38">
        <v>20</v>
      </c>
      <c r="GD4" s="38">
        <v>22.5</v>
      </c>
      <c r="GE4" s="38">
        <v>25</v>
      </c>
      <c r="GF4" s="38">
        <v>27.5</v>
      </c>
      <c r="GG4" s="38">
        <v>30</v>
      </c>
      <c r="GH4" s="38">
        <v>32.5</v>
      </c>
      <c r="GI4" s="38">
        <v>35</v>
      </c>
      <c r="GJ4" s="38">
        <v>37.5</v>
      </c>
      <c r="GK4" s="38">
        <v>40</v>
      </c>
      <c r="GL4" s="38">
        <v>42.5</v>
      </c>
      <c r="GM4" s="38">
        <v>45</v>
      </c>
      <c r="GN4" s="38">
        <v>47.5</v>
      </c>
      <c r="GO4" s="38">
        <v>50</v>
      </c>
      <c r="GP4" s="38">
        <v>52.5</v>
      </c>
      <c r="GQ4" s="38">
        <v>55</v>
      </c>
      <c r="GR4" s="38">
        <v>57.5</v>
      </c>
      <c r="GS4" s="38">
        <v>60</v>
      </c>
      <c r="GT4" s="38">
        <v>62.5</v>
      </c>
      <c r="GU4" s="38">
        <v>65</v>
      </c>
      <c r="GV4" s="38">
        <v>67.5</v>
      </c>
      <c r="GW4" s="38">
        <v>70</v>
      </c>
      <c r="GX4" s="3"/>
      <c r="GY4" s="3"/>
      <c r="GZ4" s="2" t="s">
        <v>125</v>
      </c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2" t="s">
        <v>128</v>
      </c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</row>
    <row r="5" spans="1:271" x14ac:dyDescent="0.25">
      <c r="A5" s="24">
        <v>1</v>
      </c>
      <c r="B5" s="22" t="str">
        <f>IF(AND($GZ$5&gt;12, $GZ$5&lt;19), A5*5-5, "")</f>
        <v/>
      </c>
      <c r="C5" s="20">
        <v>13</v>
      </c>
      <c r="D5" s="42" t="s">
        <v>4</v>
      </c>
      <c r="E5" s="42">
        <v>90</v>
      </c>
      <c r="F5" s="42">
        <v>6.4899999999999999E-2</v>
      </c>
      <c r="G5" s="42">
        <v>4.5</v>
      </c>
      <c r="H5" s="42"/>
      <c r="I5" s="42"/>
      <c r="J5" s="42">
        <v>0.9</v>
      </c>
      <c r="K5" s="42">
        <v>72</v>
      </c>
      <c r="L5" s="42">
        <f>IF('Graph-Settings'!$I$6='Graph-Settings'!$C$46, K5, 'Graph-Settings'!$I$6)</f>
        <v>72</v>
      </c>
      <c r="M5" s="42">
        <f>EXP(50*LN($J5)*(1/$L5-1/$K5))</f>
        <v>1</v>
      </c>
      <c r="N5" s="42">
        <f t="shared" ref="N5:AC12" si="0">$E5*(1-EXP(-$F5*N$4))^$G5</f>
        <v>0</v>
      </c>
      <c r="O5" s="42">
        <f t="shared" si="0"/>
        <v>1.7525573566632272E-2</v>
      </c>
      <c r="P5" s="42">
        <f t="shared" si="0"/>
        <v>0.27937434115814597</v>
      </c>
      <c r="Q5" s="42">
        <f t="shared" si="0"/>
        <v>1.2323679441206767</v>
      </c>
      <c r="R5" s="42">
        <f t="shared" si="0"/>
        <v>3.2310525880727958</v>
      </c>
      <c r="S5" s="42">
        <f t="shared" si="0"/>
        <v>6.3975849568315351</v>
      </c>
      <c r="T5" s="42">
        <f t="shared" si="0"/>
        <v>10.642843534040084</v>
      </c>
      <c r="U5" s="42">
        <f t="shared" si="0"/>
        <v>15.744723744722917</v>
      </c>
      <c r="V5" s="42">
        <f t="shared" si="0"/>
        <v>21.425909917426157</v>
      </c>
      <c r="W5" s="42">
        <f t="shared" si="0"/>
        <v>27.410340096197537</v>
      </c>
      <c r="X5" s="42">
        <f t="shared" si="0"/>
        <v>33.456274607906323</v>
      </c>
      <c r="Y5" s="42">
        <f t="shared" si="0"/>
        <v>39.370922009253235</v>
      </c>
      <c r="Z5" s="42">
        <f t="shared" si="0"/>
        <v>45.012871397019474</v>
      </c>
      <c r="AA5" s="42">
        <f t="shared" si="0"/>
        <v>50.287608879168125</v>
      </c>
      <c r="AB5" s="42">
        <f t="shared" si="0"/>
        <v>55.13986482704</v>
      </c>
      <c r="AC5" s="42">
        <f t="shared" si="0"/>
        <v>59.545148273821894</v>
      </c>
      <c r="AD5" s="42">
        <f t="shared" ref="AD5:AP12" si="1">$E5*(1-EXP(-$F5*AD$4))^$G5</f>
        <v>63.501782485163226</v>
      </c>
      <c r="AE5" s="42">
        <f t="shared" si="1"/>
        <v>67.024058277554005</v>
      </c>
      <c r="AF5" s="42">
        <f t="shared" si="1"/>
        <v>70.136696186001146</v>
      </c>
      <c r="AG5" s="42">
        <f t="shared" si="1"/>
        <v>72.870573640681627</v>
      </c>
      <c r="AH5" s="42">
        <f t="shared" si="1"/>
        <v>75.259561156061139</v>
      </c>
      <c r="AI5" s="42">
        <f t="shared" si="1"/>
        <v>77.338272786604932</v>
      </c>
      <c r="AJ5" s="42">
        <f t="shared" si="1"/>
        <v>79.140537642942078</v>
      </c>
      <c r="AK5" s="42">
        <f t="shared" si="1"/>
        <v>80.698420291191127</v>
      </c>
      <c r="AL5" s="42">
        <f t="shared" si="1"/>
        <v>82.041646115501933</v>
      </c>
      <c r="AM5" s="42">
        <f t="shared" si="1"/>
        <v>83.197316506558849</v>
      </c>
      <c r="AN5" s="42">
        <f t="shared" si="1"/>
        <v>84.189824769985293</v>
      </c>
      <c r="AO5" s="42">
        <f t="shared" si="1"/>
        <v>85.040905650442426</v>
      </c>
      <c r="AP5" s="49">
        <f t="shared" si="1"/>
        <v>85.769769152001331</v>
      </c>
      <c r="AQ5" s="3"/>
      <c r="AR5" s="56">
        <f>$M5*N5</f>
        <v>0</v>
      </c>
      <c r="AS5" s="42">
        <f t="shared" ref="AS5:BH9" si="2">$M5*O5</f>
        <v>1.7525573566632272E-2</v>
      </c>
      <c r="AT5" s="42">
        <f t="shared" si="2"/>
        <v>0.27937434115814597</v>
      </c>
      <c r="AU5" s="42">
        <f t="shared" si="2"/>
        <v>1.2323679441206767</v>
      </c>
      <c r="AV5" s="42">
        <f t="shared" si="2"/>
        <v>3.2310525880727958</v>
      </c>
      <c r="AW5" s="42">
        <f t="shared" si="2"/>
        <v>6.3975849568315351</v>
      </c>
      <c r="AX5" s="42">
        <f t="shared" si="2"/>
        <v>10.642843534040084</v>
      </c>
      <c r="AY5" s="42">
        <f t="shared" si="2"/>
        <v>15.744723744722917</v>
      </c>
      <c r="AZ5" s="42">
        <f t="shared" si="2"/>
        <v>21.425909917426157</v>
      </c>
      <c r="BA5" s="42">
        <f t="shared" si="2"/>
        <v>27.410340096197537</v>
      </c>
      <c r="BB5" s="42">
        <f t="shared" si="2"/>
        <v>33.456274607906323</v>
      </c>
      <c r="BC5" s="42">
        <f t="shared" si="2"/>
        <v>39.370922009253235</v>
      </c>
      <c r="BD5" s="42">
        <f t="shared" si="2"/>
        <v>45.012871397019474</v>
      </c>
      <c r="BE5" s="42">
        <f t="shared" si="2"/>
        <v>50.287608879168125</v>
      </c>
      <c r="BF5" s="42">
        <f t="shared" si="2"/>
        <v>55.13986482704</v>
      </c>
      <c r="BG5" s="42">
        <f t="shared" si="2"/>
        <v>59.545148273821894</v>
      </c>
      <c r="BH5" s="42">
        <f t="shared" si="2"/>
        <v>63.501782485163226</v>
      </c>
      <c r="BI5" s="42">
        <f t="shared" ref="BI5:BT9" si="3">$M5*AE5</f>
        <v>67.024058277554005</v>
      </c>
      <c r="BJ5" s="42">
        <f t="shared" si="3"/>
        <v>70.136696186001146</v>
      </c>
      <c r="BK5" s="42">
        <f t="shared" si="3"/>
        <v>72.870573640681627</v>
      </c>
      <c r="BL5" s="42">
        <f t="shared" si="3"/>
        <v>75.259561156061139</v>
      </c>
      <c r="BM5" s="42">
        <f t="shared" si="3"/>
        <v>77.338272786604932</v>
      </c>
      <c r="BN5" s="42">
        <f t="shared" si="3"/>
        <v>79.140537642942078</v>
      </c>
      <c r="BO5" s="42">
        <f t="shared" si="3"/>
        <v>80.698420291191127</v>
      </c>
      <c r="BP5" s="42">
        <f t="shared" si="3"/>
        <v>82.041646115501933</v>
      </c>
      <c r="BQ5" s="42">
        <f t="shared" si="3"/>
        <v>83.197316506558849</v>
      </c>
      <c r="BR5" s="42">
        <f t="shared" si="3"/>
        <v>84.189824769985293</v>
      </c>
      <c r="BS5" s="42">
        <f t="shared" si="3"/>
        <v>85.040905650442426</v>
      </c>
      <c r="BT5" s="49">
        <f t="shared" si="3"/>
        <v>85.769769152001331</v>
      </c>
      <c r="BU5" s="3"/>
      <c r="BV5" s="3"/>
      <c r="BW5" s="56" t="s">
        <v>4</v>
      </c>
      <c r="BX5" s="42"/>
      <c r="BY5" s="42"/>
      <c r="BZ5" s="42"/>
      <c r="CA5" s="42">
        <f>IF(BY1&gt;84, 0.75+0.75*(1-EXP(-0.23*(BY1-84)))^0.5, 0.75-0.75*(1-EXP(0.23*(BY1-84)))^0.5)</f>
        <v>1.4208675108266395</v>
      </c>
      <c r="CB5" s="42"/>
      <c r="CC5" s="42">
        <v>2</v>
      </c>
      <c r="CD5" s="42">
        <v>0.75</v>
      </c>
      <c r="CE5" s="42">
        <f t="shared" ref="CE5:CE11" si="4">0.001*CC5^1.5*(460+25.9*$CC$1)^1.5</f>
        <v>458.33598467558227</v>
      </c>
      <c r="CF5" s="42">
        <f>CE5/(300*CA5)</f>
        <v>1.075249172737035</v>
      </c>
      <c r="CG5" s="42"/>
      <c r="CH5" s="3"/>
      <c r="CI5" s="56">
        <f>IF(1-EXP(-0.23*(AR5-$CF5))&lt;0, 0, 1-EXP(-0.23*(AR5-$CF5)))</f>
        <v>0</v>
      </c>
      <c r="CJ5" s="42">
        <f t="shared" ref="CJ5:CY9" si="5">IF(1-EXP(-0.23*(AS5-$CF5))&lt;0, 0, 1-EXP(-0.23*(AS5-$CF5)))</f>
        <v>0</v>
      </c>
      <c r="CK5" s="42">
        <f t="shared" si="5"/>
        <v>0</v>
      </c>
      <c r="CL5" s="42">
        <f t="shared" si="5"/>
        <v>3.5492159337258244E-2</v>
      </c>
      <c r="CM5" s="42">
        <f t="shared" si="5"/>
        <v>0.39093774133912107</v>
      </c>
      <c r="CN5" s="42">
        <f t="shared" si="5"/>
        <v>0.70598874508186915</v>
      </c>
      <c r="CO5" s="42">
        <f t="shared" si="5"/>
        <v>0.8892574015121556</v>
      </c>
      <c r="CP5" s="42">
        <f t="shared" si="5"/>
        <v>0.96574693233956566</v>
      </c>
      <c r="CQ5" s="42">
        <f t="shared" si="5"/>
        <v>0.99072703379181171</v>
      </c>
      <c r="CR5" s="42">
        <f t="shared" si="5"/>
        <v>0.99765875142392424</v>
      </c>
      <c r="CS5" s="42">
        <f t="shared" si="5"/>
        <v>0.99941718214649111</v>
      </c>
      <c r="CT5" s="42">
        <f t="shared" si="5"/>
        <v>0.99985046868951788</v>
      </c>
      <c r="CU5" s="42">
        <f t="shared" si="5"/>
        <v>0.99995915201691599</v>
      </c>
      <c r="CV5" s="42">
        <f t="shared" si="5"/>
        <v>0.99998785803267676</v>
      </c>
      <c r="CW5" s="42">
        <f t="shared" si="5"/>
        <v>0.99999602251799324</v>
      </c>
      <c r="CX5" s="42">
        <f t="shared" si="5"/>
        <v>0.99999855597584997</v>
      </c>
      <c r="CY5" s="42">
        <f t="shared" si="5"/>
        <v>0.9999994187603356</v>
      </c>
      <c r="CZ5" s="42">
        <f t="shared" ref="CZ5:DK9" si="6">IF(1-EXP(-0.23*(BI5-$CF5))&lt;0, 0, 1-EXP(-0.23*(BI5-$CF5)))</f>
        <v>0.99999974146276072</v>
      </c>
      <c r="DA5" s="42">
        <f t="shared" si="6"/>
        <v>0.99999987364024667</v>
      </c>
      <c r="DB5" s="42">
        <f t="shared" si="6"/>
        <v>0.9999999326204736</v>
      </c>
      <c r="DC5" s="42">
        <f t="shared" si="6"/>
        <v>0.99999996110467437</v>
      </c>
      <c r="DD5" s="42">
        <f t="shared" si="6"/>
        <v>0.99999997588653478</v>
      </c>
      <c r="DE5" s="42">
        <f t="shared" si="6"/>
        <v>0.99999998406927737</v>
      </c>
      <c r="DF5" s="42">
        <f t="shared" si="6"/>
        <v>0.99999998886674601</v>
      </c>
      <c r="DG5" s="42">
        <f t="shared" si="6"/>
        <v>0.99999999182570443</v>
      </c>
      <c r="DH5" s="42">
        <f t="shared" si="6"/>
        <v>0.99999999373367321</v>
      </c>
      <c r="DI5" s="42">
        <f t="shared" si="6"/>
        <v>0.99999999501260639</v>
      </c>
      <c r="DJ5" s="42">
        <f t="shared" si="6"/>
        <v>0.99999999589927069</v>
      </c>
      <c r="DK5" s="42">
        <f t="shared" si="6"/>
        <v>0.99999999653217975</v>
      </c>
      <c r="DL5" s="42"/>
      <c r="DM5" s="42">
        <f>CI5*$CD5</f>
        <v>0</v>
      </c>
      <c r="DN5" s="42">
        <f t="shared" ref="DN5:EC18" si="7">CJ5*$CD5</f>
        <v>0</v>
      </c>
      <c r="DO5" s="42">
        <f t="shared" si="7"/>
        <v>0</v>
      </c>
      <c r="DP5" s="42">
        <f t="shared" si="7"/>
        <v>2.6619119502943683E-2</v>
      </c>
      <c r="DQ5" s="42">
        <f t="shared" si="7"/>
        <v>0.2932033060043408</v>
      </c>
      <c r="DR5" s="42">
        <f t="shared" si="7"/>
        <v>0.52949155881140186</v>
      </c>
      <c r="DS5" s="42">
        <f t="shared" si="7"/>
        <v>0.66694305113411667</v>
      </c>
      <c r="DT5" s="42">
        <f t="shared" si="7"/>
        <v>0.72431019925467421</v>
      </c>
      <c r="DU5" s="42">
        <f t="shared" si="7"/>
        <v>0.74304527534385878</v>
      </c>
      <c r="DV5" s="42">
        <f t="shared" si="7"/>
        <v>0.74824406356794315</v>
      </c>
      <c r="DW5" s="42">
        <f t="shared" si="7"/>
        <v>0.74956288660986836</v>
      </c>
      <c r="DX5" s="42">
        <f t="shared" si="7"/>
        <v>0.74988785151713844</v>
      </c>
      <c r="DY5" s="42">
        <f t="shared" si="7"/>
        <v>0.74996936401268699</v>
      </c>
      <c r="DZ5" s="42">
        <f t="shared" si="7"/>
        <v>0.74999089352450754</v>
      </c>
      <c r="EA5" s="42">
        <f t="shared" si="7"/>
        <v>0.74999701688849496</v>
      </c>
      <c r="EB5" s="42">
        <f t="shared" si="7"/>
        <v>0.74999891698188748</v>
      </c>
      <c r="EC5" s="42">
        <f t="shared" si="7"/>
        <v>0.7499995640702517</v>
      </c>
      <c r="ED5" s="42">
        <f t="shared" ref="ED5:EO18" si="8">CZ5*$CD5</f>
        <v>0.74999980609707051</v>
      </c>
      <c r="EE5" s="42">
        <f t="shared" si="8"/>
        <v>0.749999905230185</v>
      </c>
      <c r="EF5" s="42">
        <f t="shared" si="8"/>
        <v>0.7499999494653552</v>
      </c>
      <c r="EG5" s="42">
        <f t="shared" si="8"/>
        <v>0.74999997082850578</v>
      </c>
      <c r="EH5" s="42">
        <f t="shared" si="8"/>
        <v>0.74999998191490103</v>
      </c>
      <c r="EI5" s="42">
        <f t="shared" si="8"/>
        <v>0.749999988051958</v>
      </c>
      <c r="EJ5" s="42">
        <f t="shared" si="8"/>
        <v>0.74999999165005948</v>
      </c>
      <c r="EK5" s="42">
        <f t="shared" si="8"/>
        <v>0.74999999386927829</v>
      </c>
      <c r="EL5" s="42">
        <f t="shared" si="8"/>
        <v>0.74999999530025496</v>
      </c>
      <c r="EM5" s="42">
        <f t="shared" si="8"/>
        <v>0.74999999625945479</v>
      </c>
      <c r="EN5" s="42">
        <f t="shared" si="8"/>
        <v>0.74999999692445307</v>
      </c>
      <c r="EO5" s="42">
        <f t="shared" si="8"/>
        <v>0.74999999739913481</v>
      </c>
      <c r="EP5" s="42"/>
      <c r="EQ5" s="42">
        <f>DM5+$CA5</f>
        <v>1.4208675108266395</v>
      </c>
      <c r="ER5" s="42">
        <f t="shared" ref="ER5:FG20" si="9">DN5+$CA5</f>
        <v>1.4208675108266395</v>
      </c>
      <c r="ES5" s="42">
        <f t="shared" si="9"/>
        <v>1.4208675108266395</v>
      </c>
      <c r="ET5" s="42">
        <f t="shared" si="9"/>
        <v>1.4474866303295832</v>
      </c>
      <c r="EU5" s="42">
        <f t="shared" si="9"/>
        <v>1.7140708168309804</v>
      </c>
      <c r="EV5" s="42">
        <f t="shared" si="9"/>
        <v>1.9503590696380413</v>
      </c>
      <c r="EW5" s="42">
        <f t="shared" si="9"/>
        <v>2.0878105619607563</v>
      </c>
      <c r="EX5" s="42">
        <f t="shared" si="9"/>
        <v>2.1451777100813136</v>
      </c>
      <c r="EY5" s="42">
        <f t="shared" si="9"/>
        <v>2.1639127861704983</v>
      </c>
      <c r="EZ5" s="42">
        <f t="shared" si="9"/>
        <v>2.1691115743945826</v>
      </c>
      <c r="FA5" s="42">
        <f t="shared" si="9"/>
        <v>2.1704303974365078</v>
      </c>
      <c r="FB5" s="42">
        <f t="shared" si="9"/>
        <v>2.1707553623437779</v>
      </c>
      <c r="FC5" s="42">
        <f t="shared" si="9"/>
        <v>2.1708368748393267</v>
      </c>
      <c r="FD5" s="42">
        <f t="shared" si="9"/>
        <v>2.1708584043511472</v>
      </c>
      <c r="FE5" s="42">
        <f t="shared" si="9"/>
        <v>2.1708645277151346</v>
      </c>
      <c r="FF5" s="42">
        <f t="shared" si="9"/>
        <v>2.170866427808527</v>
      </c>
      <c r="FG5" s="42">
        <f t="shared" si="9"/>
        <v>2.1708670748968912</v>
      </c>
      <c r="FH5" s="42">
        <f t="shared" ref="FH5:FS22" si="10">ED5+$CA5</f>
        <v>2.1708673169237098</v>
      </c>
      <c r="FI5" s="42">
        <f t="shared" si="10"/>
        <v>2.1708674160568244</v>
      </c>
      <c r="FJ5" s="42">
        <f t="shared" si="10"/>
        <v>2.1708674602919946</v>
      </c>
      <c r="FK5" s="42">
        <f t="shared" si="10"/>
        <v>2.1708674816551454</v>
      </c>
      <c r="FL5" s="42">
        <f t="shared" si="10"/>
        <v>2.1708674927415403</v>
      </c>
      <c r="FM5" s="42">
        <f t="shared" si="10"/>
        <v>2.1708674988785974</v>
      </c>
      <c r="FN5" s="42">
        <f t="shared" si="10"/>
        <v>2.1708675024766988</v>
      </c>
      <c r="FO5" s="42">
        <f t="shared" si="10"/>
        <v>2.1708675046959178</v>
      </c>
      <c r="FP5" s="42">
        <f t="shared" si="10"/>
        <v>2.1708675061268945</v>
      </c>
      <c r="FQ5" s="42">
        <f t="shared" si="10"/>
        <v>2.1708675070860943</v>
      </c>
      <c r="FR5" s="42">
        <f t="shared" si="10"/>
        <v>2.1708675077510926</v>
      </c>
      <c r="FS5" s="42">
        <f t="shared" si="10"/>
        <v>2.1708675082257742</v>
      </c>
      <c r="FT5" s="42"/>
      <c r="FU5" s="42">
        <f t="shared" ref="FU5:GW13" si="11">300*EQ5*AR5</f>
        <v>0</v>
      </c>
      <c r="FV5" s="42">
        <f t="shared" si="11"/>
        <v>7.470455426828984</v>
      </c>
      <c r="FW5" s="42">
        <f t="shared" si="11"/>
        <v>119.08617741306217</v>
      </c>
      <c r="FX5" s="42">
        <f t="shared" si="11"/>
        <v>535.15083682843033</v>
      </c>
      <c r="FY5" s="42">
        <f t="shared" si="11"/>
        <v>1661.4758846585371</v>
      </c>
      <c r="FZ5" s="42">
        <f t="shared" si="11"/>
        <v>3743.2763533008847</v>
      </c>
      <c r="GA5" s="42">
        <f t="shared" si="11"/>
        <v>6666.0723418993894</v>
      </c>
      <c r="GB5" s="42">
        <f t="shared" si="11"/>
        <v>10132.569128570278</v>
      </c>
      <c r="GC5" s="42">
        <f t="shared" si="11"/>
        <v>13909.140127696724</v>
      </c>
      <c r="GD5" s="42">
        <f t="shared" si="11"/>
        <v>17836.825788226197</v>
      </c>
      <c r="GE5" s="42">
        <f t="shared" si="11"/>
        <v>21784.35461819492</v>
      </c>
      <c r="GF5" s="42">
        <f t="shared" si="11"/>
        <v>25639.392021601536</v>
      </c>
      <c r="GG5" s="42">
        <f t="shared" si="11"/>
        <v>29314.680321315082</v>
      </c>
      <c r="GH5" s="42">
        <f t="shared" si="11"/>
        <v>32750.183511019652</v>
      </c>
      <c r="GI5" s="42">
        <f t="shared" si="11"/>
        <v>35910.352984808567</v>
      </c>
      <c r="GJ5" s="42">
        <f t="shared" si="11"/>
        <v>38779.36899795624</v>
      </c>
      <c r="GK5" s="42">
        <f t="shared" si="11"/>
        <v>41356.17863829148</v>
      </c>
      <c r="GL5" s="42">
        <f t="shared" si="11"/>
        <v>43650.101268699611</v>
      </c>
      <c r="GM5" s="42">
        <f t="shared" si="11"/>
        <v>45677.240526020047</v>
      </c>
      <c r="GN5" s="42">
        <f t="shared" si="11"/>
        <v>47457.70713881019</v>
      </c>
      <c r="GO5" s="42">
        <f t="shared" si="11"/>
        <v>49013.560199198953</v>
      </c>
      <c r="GP5" s="42">
        <f t="shared" si="11"/>
        <v>50367.342701165508</v>
      </c>
      <c r="GQ5" s="42">
        <f t="shared" si="11"/>
        <v>51541.086303852346</v>
      </c>
      <c r="GR5" s="42">
        <f t="shared" si="11"/>
        <v>52555.673433405915</v>
      </c>
      <c r="GS5" s="42">
        <f t="shared" si="11"/>
        <v>53430.463075171567</v>
      </c>
      <c r="GT5" s="42">
        <f t="shared" si="11"/>
        <v>54183.105300313</v>
      </c>
      <c r="GU5" s="42">
        <f t="shared" si="11"/>
        <v>54829.486506129928</v>
      </c>
      <c r="GV5" s="42">
        <f t="shared" si="11"/>
        <v>55383.761671881526</v>
      </c>
      <c r="GW5" s="42">
        <f t="shared" si="11"/>
        <v>55858.441512031502</v>
      </c>
      <c r="GX5"/>
      <c r="GY5" t="s">
        <v>15</v>
      </c>
      <c r="GZ5" s="64">
        <v>19</v>
      </c>
      <c r="HA5" s="18" t="e">
        <f t="shared" ref="HA5:IC5" si="12">INDEX($AR$5:$BT$22, $GZ5, AR$1)</f>
        <v>#REF!</v>
      </c>
      <c r="HB5" s="18" t="e">
        <f t="shared" si="12"/>
        <v>#REF!</v>
      </c>
      <c r="HC5" s="18" t="e">
        <f t="shared" si="12"/>
        <v>#REF!</v>
      </c>
      <c r="HD5" s="18" t="e">
        <f t="shared" si="12"/>
        <v>#REF!</v>
      </c>
      <c r="HE5" s="18" t="e">
        <f t="shared" si="12"/>
        <v>#REF!</v>
      </c>
      <c r="HF5" s="18" t="e">
        <f t="shared" si="12"/>
        <v>#REF!</v>
      </c>
      <c r="HG5" s="18" t="e">
        <f t="shared" si="12"/>
        <v>#REF!</v>
      </c>
      <c r="HH5" s="18" t="e">
        <f t="shared" si="12"/>
        <v>#REF!</v>
      </c>
      <c r="HI5" s="18" t="e">
        <f t="shared" si="12"/>
        <v>#REF!</v>
      </c>
      <c r="HJ5" s="18" t="e">
        <f t="shared" si="12"/>
        <v>#REF!</v>
      </c>
      <c r="HK5" s="18" t="e">
        <f t="shared" si="12"/>
        <v>#REF!</v>
      </c>
      <c r="HL5" s="18" t="e">
        <f t="shared" si="12"/>
        <v>#REF!</v>
      </c>
      <c r="HM5" s="18" t="e">
        <f t="shared" si="12"/>
        <v>#REF!</v>
      </c>
      <c r="HN5" s="18" t="e">
        <f t="shared" si="12"/>
        <v>#REF!</v>
      </c>
      <c r="HO5" s="18" t="e">
        <f t="shared" si="12"/>
        <v>#REF!</v>
      </c>
      <c r="HP5" s="18" t="e">
        <f t="shared" si="12"/>
        <v>#REF!</v>
      </c>
      <c r="HQ5" s="18" t="e">
        <f t="shared" si="12"/>
        <v>#REF!</v>
      </c>
      <c r="HR5" s="18" t="e">
        <f t="shared" si="12"/>
        <v>#REF!</v>
      </c>
      <c r="HS5" s="18" t="e">
        <f t="shared" si="12"/>
        <v>#REF!</v>
      </c>
      <c r="HT5" s="18" t="e">
        <f t="shared" si="12"/>
        <v>#REF!</v>
      </c>
      <c r="HU5" s="18" t="e">
        <f t="shared" si="12"/>
        <v>#REF!</v>
      </c>
      <c r="HV5" s="18" t="e">
        <f t="shared" si="12"/>
        <v>#REF!</v>
      </c>
      <c r="HW5" s="18" t="e">
        <f t="shared" si="12"/>
        <v>#REF!</v>
      </c>
      <c r="HX5" s="18" t="e">
        <f t="shared" si="12"/>
        <v>#REF!</v>
      </c>
      <c r="HY5" s="18" t="e">
        <f t="shared" si="12"/>
        <v>#REF!</v>
      </c>
      <c r="HZ5" s="18" t="e">
        <f t="shared" si="12"/>
        <v>#REF!</v>
      </c>
      <c r="IA5" s="18" t="e">
        <f t="shared" si="12"/>
        <v>#REF!</v>
      </c>
      <c r="IB5" s="18" t="e">
        <f t="shared" si="12"/>
        <v>#REF!</v>
      </c>
      <c r="IC5" s="18" t="e">
        <f t="shared" si="12"/>
        <v>#REF!</v>
      </c>
      <c r="ID5" s="3"/>
      <c r="IE5" t="s">
        <v>15</v>
      </c>
      <c r="IF5" s="64">
        <f>GZ5</f>
        <v>19</v>
      </c>
      <c r="IG5" s="18" t="e">
        <f t="shared" ref="IG5:JI5" si="13">INDEX($FU$5:$GW$22, $IF5, FU$1)</f>
        <v>#REF!</v>
      </c>
      <c r="IH5" s="18" t="e">
        <f t="shared" si="13"/>
        <v>#REF!</v>
      </c>
      <c r="II5" s="18" t="e">
        <f t="shared" si="13"/>
        <v>#REF!</v>
      </c>
      <c r="IJ5" s="18" t="e">
        <f t="shared" si="13"/>
        <v>#REF!</v>
      </c>
      <c r="IK5" s="18" t="e">
        <f t="shared" si="13"/>
        <v>#REF!</v>
      </c>
      <c r="IL5" s="18" t="e">
        <f t="shared" si="13"/>
        <v>#REF!</v>
      </c>
      <c r="IM5" s="18" t="e">
        <f t="shared" si="13"/>
        <v>#REF!</v>
      </c>
      <c r="IN5" s="18" t="e">
        <f t="shared" si="13"/>
        <v>#REF!</v>
      </c>
      <c r="IO5" s="18" t="e">
        <f t="shared" si="13"/>
        <v>#REF!</v>
      </c>
      <c r="IP5" s="18" t="e">
        <f t="shared" si="13"/>
        <v>#REF!</v>
      </c>
      <c r="IQ5" s="18" t="e">
        <f t="shared" si="13"/>
        <v>#REF!</v>
      </c>
      <c r="IR5" s="18" t="e">
        <f t="shared" si="13"/>
        <v>#REF!</v>
      </c>
      <c r="IS5" s="18" t="e">
        <f t="shared" si="13"/>
        <v>#REF!</v>
      </c>
      <c r="IT5" s="18" t="e">
        <f t="shared" si="13"/>
        <v>#REF!</v>
      </c>
      <c r="IU5" s="18" t="e">
        <f t="shared" si="13"/>
        <v>#REF!</v>
      </c>
      <c r="IV5" s="18" t="e">
        <f t="shared" si="13"/>
        <v>#REF!</v>
      </c>
      <c r="IW5" s="18" t="e">
        <f t="shared" si="13"/>
        <v>#REF!</v>
      </c>
      <c r="IX5" s="18" t="e">
        <f t="shared" si="13"/>
        <v>#REF!</v>
      </c>
      <c r="IY5" s="18" t="e">
        <f t="shared" si="13"/>
        <v>#REF!</v>
      </c>
      <c r="IZ5" s="18" t="e">
        <f t="shared" si="13"/>
        <v>#REF!</v>
      </c>
      <c r="JA5" s="18" t="e">
        <f t="shared" si="13"/>
        <v>#REF!</v>
      </c>
      <c r="JB5" s="18" t="e">
        <f t="shared" si="13"/>
        <v>#REF!</v>
      </c>
      <c r="JC5" s="18" t="e">
        <f t="shared" si="13"/>
        <v>#REF!</v>
      </c>
      <c r="JD5" s="18" t="e">
        <f t="shared" si="13"/>
        <v>#REF!</v>
      </c>
      <c r="JE5" s="18" t="e">
        <f t="shared" si="13"/>
        <v>#REF!</v>
      </c>
      <c r="JF5" s="18" t="e">
        <f t="shared" si="13"/>
        <v>#REF!</v>
      </c>
      <c r="JG5" s="18" t="e">
        <f t="shared" si="13"/>
        <v>#REF!</v>
      </c>
      <c r="JH5" s="18" t="e">
        <f t="shared" si="13"/>
        <v>#REF!</v>
      </c>
      <c r="JI5" s="18" t="e">
        <f t="shared" si="13"/>
        <v>#REF!</v>
      </c>
    </row>
    <row r="6" spans="1:271" x14ac:dyDescent="0.25">
      <c r="A6" s="24">
        <v>2</v>
      </c>
      <c r="B6" s="22" t="str">
        <f t="shared" ref="B6:B25" si="14">IF(AND($GZ$5&gt;12, $GZ$5&lt;19), A6*5-5, "")</f>
        <v/>
      </c>
      <c r="C6" s="21">
        <f>C5*5-5</f>
        <v>60</v>
      </c>
      <c r="D6" s="42" t="s">
        <v>5</v>
      </c>
      <c r="E6" s="42">
        <v>110</v>
      </c>
      <c r="F6" s="42">
        <v>2.8199999999999999E-2</v>
      </c>
      <c r="G6" s="42">
        <v>1.5</v>
      </c>
      <c r="H6" s="42"/>
      <c r="I6" s="42"/>
      <c r="J6" s="42">
        <v>0.7</v>
      </c>
      <c r="K6" s="42">
        <v>64</v>
      </c>
      <c r="L6" s="42">
        <f>IF('Graph-Settings'!$I$6='Graph-Settings'!$C$46, K6, 'Graph-Settings'!$I$6)</f>
        <v>64</v>
      </c>
      <c r="M6" s="42">
        <f t="shared" ref="M6:M16" si="15">EXP(50*LN($J6)*(1/$L6-1/$K6))</f>
        <v>1</v>
      </c>
      <c r="N6" s="42">
        <f t="shared" si="0"/>
        <v>0</v>
      </c>
      <c r="O6" s="42">
        <f t="shared" si="0"/>
        <v>1.9536553178109499</v>
      </c>
      <c r="P6" s="42">
        <f t="shared" si="0"/>
        <v>5.2460721757261108</v>
      </c>
      <c r="Q6" s="42">
        <f t="shared" si="0"/>
        <v>9.1554988797274266</v>
      </c>
      <c r="R6" s="42">
        <f t="shared" si="0"/>
        <v>13.398932158177313</v>
      </c>
      <c r="S6" s="42">
        <f t="shared" si="0"/>
        <v>17.810824147932429</v>
      </c>
      <c r="T6" s="42">
        <f t="shared" si="0"/>
        <v>22.28295754868239</v>
      </c>
      <c r="U6" s="42">
        <f t="shared" si="0"/>
        <v>26.740983551694928</v>
      </c>
      <c r="V6" s="42">
        <f t="shared" si="0"/>
        <v>31.132658742345956</v>
      </c>
      <c r="W6" s="42">
        <f t="shared" si="0"/>
        <v>35.421053960071866</v>
      </c>
      <c r="X6" s="42">
        <f t="shared" si="0"/>
        <v>39.580261865968083</v>
      </c>
      <c r="Y6" s="42">
        <f t="shared" si="0"/>
        <v>43.592509664181868</v>
      </c>
      <c r="Z6" s="42">
        <f t="shared" si="0"/>
        <v>47.446128521704793</v>
      </c>
      <c r="AA6" s="42">
        <f t="shared" si="0"/>
        <v>51.134077917599669</v>
      </c>
      <c r="AB6" s="42">
        <f t="shared" si="0"/>
        <v>54.652846619105041</v>
      </c>
      <c r="AC6" s="42">
        <f t="shared" si="0"/>
        <v>58.001618808661789</v>
      </c>
      <c r="AD6" s="42">
        <f t="shared" si="1"/>
        <v>61.181632403245665</v>
      </c>
      <c r="AE6" s="42">
        <f t="shared" si="1"/>
        <v>64.195679986117554</v>
      </c>
      <c r="AF6" s="42">
        <f t="shared" si="1"/>
        <v>67.047717588858518</v>
      </c>
      <c r="AG6" s="42">
        <f t="shared" si="1"/>
        <v>69.742556304384934</v>
      </c>
      <c r="AH6" s="42">
        <f t="shared" si="1"/>
        <v>72.285618322242328</v>
      </c>
      <c r="AI6" s="42">
        <f t="shared" si="1"/>
        <v>74.682743586169636</v>
      </c>
      <c r="AJ6" s="42">
        <f t="shared" si="1"/>
        <v>76.940036563475104</v>
      </c>
      <c r="AK6" s="42">
        <f t="shared" si="1"/>
        <v>79.06374501239074</v>
      </c>
      <c r="AL6" s="42">
        <f t="shared" si="1"/>
        <v>81.060164411223042</v>
      </c>
      <c r="AM6" s="42">
        <f t="shared" si="1"/>
        <v>82.935563052513075</v>
      </c>
      <c r="AN6" s="42">
        <f t="shared" si="1"/>
        <v>84.696123828594096</v>
      </c>
      <c r="AO6" s="42">
        <f t="shared" si="1"/>
        <v>86.347899526053922</v>
      </c>
      <c r="AP6" s="49">
        <f t="shared" si="1"/>
        <v>87.896779064835755</v>
      </c>
      <c r="AQ6" s="3"/>
      <c r="AR6" s="56">
        <f t="shared" ref="AR6:BG16" si="16">$M6*N6</f>
        <v>0</v>
      </c>
      <c r="AS6" s="42">
        <f t="shared" si="2"/>
        <v>1.9536553178109499</v>
      </c>
      <c r="AT6" s="42">
        <f t="shared" si="2"/>
        <v>5.2460721757261108</v>
      </c>
      <c r="AU6" s="42">
        <f t="shared" si="2"/>
        <v>9.1554988797274266</v>
      </c>
      <c r="AV6" s="42">
        <f t="shared" si="2"/>
        <v>13.398932158177313</v>
      </c>
      <c r="AW6" s="42">
        <f t="shared" si="2"/>
        <v>17.810824147932429</v>
      </c>
      <c r="AX6" s="42">
        <f t="shared" si="2"/>
        <v>22.28295754868239</v>
      </c>
      <c r="AY6" s="42">
        <f t="shared" si="2"/>
        <v>26.740983551694928</v>
      </c>
      <c r="AZ6" s="42">
        <f t="shared" si="2"/>
        <v>31.132658742345956</v>
      </c>
      <c r="BA6" s="42">
        <f t="shared" si="2"/>
        <v>35.421053960071866</v>
      </c>
      <c r="BB6" s="42">
        <f t="shared" si="2"/>
        <v>39.580261865968083</v>
      </c>
      <c r="BC6" s="42">
        <f t="shared" si="2"/>
        <v>43.592509664181868</v>
      </c>
      <c r="BD6" s="42">
        <f t="shared" si="2"/>
        <v>47.446128521704793</v>
      </c>
      <c r="BE6" s="42">
        <f t="shared" si="2"/>
        <v>51.134077917599669</v>
      </c>
      <c r="BF6" s="42">
        <f t="shared" si="2"/>
        <v>54.652846619105041</v>
      </c>
      <c r="BG6" s="42">
        <f t="shared" si="2"/>
        <v>58.001618808661789</v>
      </c>
      <c r="BH6" s="42">
        <f t="shared" si="2"/>
        <v>61.181632403245665</v>
      </c>
      <c r="BI6" s="42">
        <f t="shared" si="3"/>
        <v>64.195679986117554</v>
      </c>
      <c r="BJ6" s="42">
        <f t="shared" si="3"/>
        <v>67.047717588858518</v>
      </c>
      <c r="BK6" s="42">
        <f t="shared" si="3"/>
        <v>69.742556304384934</v>
      </c>
      <c r="BL6" s="42">
        <f t="shared" si="3"/>
        <v>72.285618322242328</v>
      </c>
      <c r="BM6" s="42">
        <f t="shared" si="3"/>
        <v>74.682743586169636</v>
      </c>
      <c r="BN6" s="42">
        <f t="shared" si="3"/>
        <v>76.940036563475104</v>
      </c>
      <c r="BO6" s="42">
        <f t="shared" si="3"/>
        <v>79.06374501239074</v>
      </c>
      <c r="BP6" s="42">
        <f t="shared" si="3"/>
        <v>81.060164411223042</v>
      </c>
      <c r="BQ6" s="42">
        <f t="shared" si="3"/>
        <v>82.935563052513075</v>
      </c>
      <c r="BR6" s="42">
        <f t="shared" si="3"/>
        <v>84.696123828594096</v>
      </c>
      <c r="BS6" s="42">
        <f t="shared" si="3"/>
        <v>86.347899526053922</v>
      </c>
      <c r="BT6" s="49">
        <f t="shared" si="3"/>
        <v>87.896779064835755</v>
      </c>
      <c r="BU6" s="3"/>
      <c r="BV6" s="3"/>
      <c r="BW6" s="56" t="s">
        <v>5</v>
      </c>
      <c r="BX6" s="42"/>
      <c r="BY6" s="42"/>
      <c r="BZ6" s="42"/>
      <c r="CA6" s="42">
        <f>5*(1-EXP(-0.0115*L6))</f>
        <v>2.6048690340562439</v>
      </c>
      <c r="CB6" s="42"/>
      <c r="CC6" s="42">
        <v>3</v>
      </c>
      <c r="CD6" s="42">
        <v>0.8</v>
      </c>
      <c r="CE6" s="42">
        <f t="shared" si="4"/>
        <v>842.01696990845005</v>
      </c>
      <c r="CF6" s="42">
        <f t="shared" ref="CF6:CF11" si="17">CE6/(300*CA6)</f>
        <v>1.0774911123487847</v>
      </c>
      <c r="CG6" s="42"/>
      <c r="CH6" s="3"/>
      <c r="CI6" s="56">
        <f t="shared" ref="CI6:CX11" si="18">IF(1-EXP(-0.23*(AR6-$CF6))&lt;0, 0, 1-EXP(-0.23*(AR6-$CF6)))</f>
        <v>0</v>
      </c>
      <c r="CJ6" s="42">
        <f t="shared" si="5"/>
        <v>0.18251094710645621</v>
      </c>
      <c r="CK6" s="42">
        <f t="shared" si="5"/>
        <v>0.61663726321450318</v>
      </c>
      <c r="CL6" s="42">
        <f t="shared" si="5"/>
        <v>0.84400663216227667</v>
      </c>
      <c r="CM6" s="42">
        <f t="shared" si="5"/>
        <v>0.94121869639498645</v>
      </c>
      <c r="CN6" s="42">
        <f t="shared" si="5"/>
        <v>0.97869187019674164</v>
      </c>
      <c r="CO6" s="42">
        <f t="shared" si="5"/>
        <v>0.9923821208923661</v>
      </c>
      <c r="CP6" s="42">
        <f t="shared" si="5"/>
        <v>0.99726767739671052</v>
      </c>
      <c r="CQ6" s="42">
        <f t="shared" si="5"/>
        <v>0.99900492112729733</v>
      </c>
      <c r="CR6" s="42">
        <f t="shared" si="5"/>
        <v>0.9996288927505198</v>
      </c>
      <c r="CS6" s="42">
        <f t="shared" si="5"/>
        <v>0.99985742427178359</v>
      </c>
      <c r="CT6" s="42">
        <f t="shared" si="5"/>
        <v>0.99994334069143809</v>
      </c>
      <c r="CU6" s="42">
        <f t="shared" si="5"/>
        <v>0.99997664703506939</v>
      </c>
      <c r="CV6" s="42">
        <f t="shared" si="5"/>
        <v>0.99999000089496237</v>
      </c>
      <c r="CW6" s="42">
        <f t="shared" si="5"/>
        <v>0.99999554877743835</v>
      </c>
      <c r="CX6" s="42">
        <f t="shared" si="5"/>
        <v>0.99999793947421056</v>
      </c>
      <c r="CY6" s="42">
        <f t="shared" si="5"/>
        <v>0.99999900840640588</v>
      </c>
      <c r="CZ6" s="42">
        <f t="shared" si="6"/>
        <v>0.99999950424473083</v>
      </c>
      <c r="DA6" s="42">
        <f t="shared" si="6"/>
        <v>0.99999974273318237</v>
      </c>
      <c r="DB6" s="42">
        <f t="shared" si="6"/>
        <v>0.9999998615788509</v>
      </c>
      <c r="DC6" s="42">
        <f t="shared" si="6"/>
        <v>0.99999992287738337</v>
      </c>
      <c r="DD6" s="42">
        <f t="shared" si="6"/>
        <v>0.99999995556365262</v>
      </c>
      <c r="DE6" s="42">
        <f t="shared" si="6"/>
        <v>0.99999997355993742</v>
      </c>
      <c r="DF6" s="42">
        <f t="shared" si="6"/>
        <v>0.99999998377704136</v>
      </c>
      <c r="DG6" s="42">
        <f t="shared" si="6"/>
        <v>0.99999998975027393</v>
      </c>
      <c r="DH6" s="42">
        <f t="shared" si="6"/>
        <v>0.99999999334139977</v>
      </c>
      <c r="DI6" s="42">
        <f t="shared" si="6"/>
        <v>0.99999999555855257</v>
      </c>
      <c r="DJ6" s="42">
        <f t="shared" si="6"/>
        <v>0.99999999696238728</v>
      </c>
      <c r="DK6" s="42">
        <f t="shared" si="6"/>
        <v>0.99999999787275096</v>
      </c>
      <c r="DL6" s="42"/>
      <c r="DM6" s="42">
        <f t="shared" ref="DM6:DN18" si="19">CI6*$CD6</f>
        <v>0</v>
      </c>
      <c r="DN6" s="42">
        <f t="shared" si="7"/>
        <v>0.14600875768516497</v>
      </c>
      <c r="DO6" s="42">
        <f t="shared" si="7"/>
        <v>0.49330981057160256</v>
      </c>
      <c r="DP6" s="42">
        <f t="shared" si="7"/>
        <v>0.6752053057298214</v>
      </c>
      <c r="DQ6" s="42">
        <f t="shared" si="7"/>
        <v>0.75297495711598916</v>
      </c>
      <c r="DR6" s="42">
        <f t="shared" si="7"/>
        <v>0.7829534961573934</v>
      </c>
      <c r="DS6" s="42">
        <f t="shared" si="7"/>
        <v>0.79390569671389288</v>
      </c>
      <c r="DT6" s="42">
        <f t="shared" si="7"/>
        <v>0.79781414191736844</v>
      </c>
      <c r="DU6" s="42">
        <f t="shared" si="7"/>
        <v>0.79920393690183789</v>
      </c>
      <c r="DV6" s="42">
        <f t="shared" si="7"/>
        <v>0.79970311420041584</v>
      </c>
      <c r="DW6" s="42">
        <f t="shared" si="7"/>
        <v>0.79988593941742692</v>
      </c>
      <c r="DX6" s="42">
        <f t="shared" si="7"/>
        <v>0.79995467255315056</v>
      </c>
      <c r="DY6" s="42">
        <f t="shared" si="7"/>
        <v>0.79998131762805558</v>
      </c>
      <c r="DZ6" s="42">
        <f t="shared" si="7"/>
        <v>0.79999200071596999</v>
      </c>
      <c r="EA6" s="42">
        <f t="shared" si="7"/>
        <v>0.79999643902195072</v>
      </c>
      <c r="EB6" s="42">
        <f t="shared" si="7"/>
        <v>0.79999835157936849</v>
      </c>
      <c r="EC6" s="42">
        <f t="shared" si="7"/>
        <v>0.7999992067251247</v>
      </c>
      <c r="ED6" s="42">
        <f t="shared" si="8"/>
        <v>0.79999960339578469</v>
      </c>
      <c r="EE6" s="42">
        <f t="shared" si="8"/>
        <v>0.79999979418654599</v>
      </c>
      <c r="EF6" s="42">
        <f t="shared" si="8"/>
        <v>0.79999988926308074</v>
      </c>
      <c r="EG6" s="42">
        <f t="shared" si="8"/>
        <v>0.79999993830190674</v>
      </c>
      <c r="EH6" s="42">
        <f t="shared" si="8"/>
        <v>0.79999996445092214</v>
      </c>
      <c r="EI6" s="42">
        <f t="shared" si="8"/>
        <v>0.79999997884794993</v>
      </c>
      <c r="EJ6" s="42">
        <f t="shared" si="8"/>
        <v>0.79999998702163311</v>
      </c>
      <c r="EK6" s="42">
        <f t="shared" si="8"/>
        <v>0.79999999180021919</v>
      </c>
      <c r="EL6" s="42">
        <f t="shared" si="8"/>
        <v>0.79999999467311989</v>
      </c>
      <c r="EM6" s="42">
        <f t="shared" si="8"/>
        <v>0.79999999644684205</v>
      </c>
      <c r="EN6" s="42">
        <f t="shared" si="8"/>
        <v>0.79999999756990992</v>
      </c>
      <c r="EO6" s="42">
        <f t="shared" si="8"/>
        <v>0.79999999829820079</v>
      </c>
      <c r="EP6" s="42"/>
      <c r="EQ6" s="42">
        <f t="shared" ref="EQ6:FF22" si="20">DM6+$CA6</f>
        <v>2.6048690340562439</v>
      </c>
      <c r="ER6" s="42">
        <f t="shared" si="9"/>
        <v>2.7508777917414089</v>
      </c>
      <c r="ES6" s="42">
        <f t="shared" si="9"/>
        <v>3.0981788446278467</v>
      </c>
      <c r="ET6" s="42">
        <f t="shared" si="9"/>
        <v>3.2800743397860654</v>
      </c>
      <c r="EU6" s="42">
        <f t="shared" si="9"/>
        <v>3.3578439911722331</v>
      </c>
      <c r="EV6" s="42">
        <f t="shared" si="9"/>
        <v>3.3878225302136373</v>
      </c>
      <c r="EW6" s="42">
        <f t="shared" si="9"/>
        <v>3.3987747307701368</v>
      </c>
      <c r="EX6" s="42">
        <f t="shared" si="9"/>
        <v>3.4026831759736123</v>
      </c>
      <c r="EY6" s="42">
        <f t="shared" si="9"/>
        <v>3.4040729709580817</v>
      </c>
      <c r="EZ6" s="42">
        <f t="shared" si="9"/>
        <v>3.4045721482566598</v>
      </c>
      <c r="FA6" s="42">
        <f t="shared" si="9"/>
        <v>3.4047549734736711</v>
      </c>
      <c r="FB6" s="42">
        <f t="shared" si="9"/>
        <v>3.4048237066093945</v>
      </c>
      <c r="FC6" s="42">
        <f t="shared" si="9"/>
        <v>3.4048503516842996</v>
      </c>
      <c r="FD6" s="42">
        <f t="shared" si="9"/>
        <v>3.4048610347722139</v>
      </c>
      <c r="FE6" s="42">
        <f t="shared" si="9"/>
        <v>3.4048654730781944</v>
      </c>
      <c r="FF6" s="42">
        <f t="shared" si="9"/>
        <v>3.4048673856356126</v>
      </c>
      <c r="FG6" s="42">
        <f t="shared" si="9"/>
        <v>3.4048682407813686</v>
      </c>
      <c r="FH6" s="42">
        <f t="shared" si="10"/>
        <v>3.4048686374520285</v>
      </c>
      <c r="FI6" s="42">
        <f t="shared" si="10"/>
        <v>3.4048688282427899</v>
      </c>
      <c r="FJ6" s="42">
        <f t="shared" si="10"/>
        <v>3.4048689233193246</v>
      </c>
      <c r="FK6" s="42">
        <f t="shared" si="10"/>
        <v>3.4048689723581509</v>
      </c>
      <c r="FL6" s="42">
        <f t="shared" si="10"/>
        <v>3.4048689985071663</v>
      </c>
      <c r="FM6" s="42">
        <f t="shared" si="10"/>
        <v>3.4048690129041939</v>
      </c>
      <c r="FN6" s="42">
        <f t="shared" si="10"/>
        <v>3.4048690210778769</v>
      </c>
      <c r="FO6" s="42">
        <f t="shared" si="10"/>
        <v>3.4048690258564633</v>
      </c>
      <c r="FP6" s="42">
        <f t="shared" si="10"/>
        <v>3.4048690287293639</v>
      </c>
      <c r="FQ6" s="42">
        <f t="shared" si="10"/>
        <v>3.404869030503086</v>
      </c>
      <c r="FR6" s="42">
        <f t="shared" si="10"/>
        <v>3.4048690316261538</v>
      </c>
      <c r="FS6" s="42">
        <f t="shared" si="10"/>
        <v>3.4048690323544446</v>
      </c>
      <c r="FT6" s="42"/>
      <c r="FU6" s="42">
        <f t="shared" si="11"/>
        <v>0</v>
      </c>
      <c r="FV6" s="42">
        <f t="shared" si="11"/>
        <v>1612.280107945094</v>
      </c>
      <c r="FW6" s="42">
        <f t="shared" si="11"/>
        <v>4875.9809496676253</v>
      </c>
      <c r="FX6" s="42">
        <f t="shared" si="11"/>
        <v>9009.215083000201</v>
      </c>
      <c r="FY6" s="42">
        <f t="shared" si="11"/>
        <v>13497.457150638027</v>
      </c>
      <c r="FZ6" s="42">
        <f t="shared" si="11"/>
        <v>18101.973399011578</v>
      </c>
      <c r="GA6" s="42">
        <f t="shared" si="11"/>
        <v>22720.425912985611</v>
      </c>
      <c r="GB6" s="42">
        <f t="shared" si="11"/>
        <v>27297.328452101825</v>
      </c>
      <c r="GC6" s="42">
        <f t="shared" si="11"/>
        <v>31793.352641664507</v>
      </c>
      <c r="GD6" s="42">
        <f t="shared" si="11"/>
        <v>36178.06013230708</v>
      </c>
      <c r="GE6" s="42">
        <f t="shared" si="11"/>
        <v>40428.328031863537</v>
      </c>
      <c r="GF6" s="42">
        <f t="shared" si="11"/>
        <v>44527.443100561664</v>
      </c>
      <c r="GG6" s="42">
        <f t="shared" si="11"/>
        <v>48464.090214955511</v>
      </c>
      <c r="GH6" s="42">
        <f t="shared" si="11"/>
        <v>52231.328835192428</v>
      </c>
      <c r="GI6" s="42">
        <f t="shared" si="11"/>
        <v>55825.677137648723</v>
      </c>
      <c r="GJ6" s="42">
        <f t="shared" si="11"/>
        <v>59246.34605870449</v>
      </c>
      <c r="GK6" s="42">
        <f t="shared" si="11"/>
        <v>62494.619126691439</v>
      </c>
      <c r="GL6" s="42">
        <f t="shared" si="11"/>
        <v>65573.357233391565</v>
      </c>
      <c r="GM6" s="42">
        <f t="shared" si="11"/>
        <v>68486.60508693906</v>
      </c>
      <c r="GN6" s="42">
        <f t="shared" si="11"/>
        <v>71239.278778094551</v>
      </c>
      <c r="GO6" s="42">
        <f t="shared" si="11"/>
        <v>73836.917691938026</v>
      </c>
      <c r="GP6" s="42">
        <f t="shared" si="11"/>
        <v>76285.487508002669</v>
      </c>
      <c r="GQ6" s="42">
        <f t="shared" si="11"/>
        <v>78591.223904007624</v>
      </c>
      <c r="GR6" s="42">
        <f t="shared" si="11"/>
        <v>80760.508824926917</v>
      </c>
      <c r="GS6" s="42">
        <f t="shared" si="11"/>
        <v>82799.772910381726</v>
      </c>
      <c r="GT6" s="42">
        <f t="shared" si="11"/>
        <v>84715.419005319927</v>
      </c>
      <c r="GU6" s="42">
        <f t="shared" si="11"/>
        <v>86513.762708290349</v>
      </c>
      <c r="GV6" s="42">
        <f t="shared" si="11"/>
        <v>88200.986712668295</v>
      </c>
      <c r="GW6" s="42">
        <f t="shared" si="11"/>
        <v>89783.106324467924</v>
      </c>
      <c r="GX6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</row>
    <row r="7" spans="1:271" x14ac:dyDescent="0.25">
      <c r="A7" s="24">
        <v>3</v>
      </c>
      <c r="B7" s="22" t="str">
        <f t="shared" si="14"/>
        <v/>
      </c>
      <c r="C7" s="3"/>
      <c r="D7" s="42" t="s">
        <v>6</v>
      </c>
      <c r="E7" s="42">
        <v>110</v>
      </c>
      <c r="F7" s="42">
        <v>4.4400000000000002E-2</v>
      </c>
      <c r="G7" s="42">
        <v>3</v>
      </c>
      <c r="H7" s="42"/>
      <c r="I7" s="42"/>
      <c r="J7" s="42">
        <v>0.75</v>
      </c>
      <c r="K7" s="42">
        <v>62</v>
      </c>
      <c r="L7" s="42">
        <f>IF('Graph-Settings'!$I$6='Graph-Settings'!$C$46, K7, 'Graph-Settings'!$I$6)</f>
        <v>62</v>
      </c>
      <c r="M7" s="42">
        <f t="shared" si="15"/>
        <v>1</v>
      </c>
      <c r="N7" s="42">
        <f t="shared" si="0"/>
        <v>0</v>
      </c>
      <c r="O7" s="42">
        <f t="shared" si="0"/>
        <v>0.12756172673041691</v>
      </c>
      <c r="P7" s="42">
        <f t="shared" si="0"/>
        <v>0.86797240727820391</v>
      </c>
      <c r="Q7" s="42">
        <f t="shared" si="0"/>
        <v>2.4992491270158856</v>
      </c>
      <c r="R7" s="42">
        <f t="shared" si="0"/>
        <v>5.0697416539291851</v>
      </c>
      <c r="S7" s="42">
        <f t="shared" si="0"/>
        <v>8.4996385819704834</v>
      </c>
      <c r="T7" s="42">
        <f t="shared" si="0"/>
        <v>12.645792257304329</v>
      </c>
      <c r="U7" s="42">
        <f t="shared" si="0"/>
        <v>17.341901532420412</v>
      </c>
      <c r="V7" s="42">
        <f t="shared" si="0"/>
        <v>22.422345686484917</v>
      </c>
      <c r="W7" s="42">
        <f t="shared" si="0"/>
        <v>27.735345691085481</v>
      </c>
      <c r="X7" s="42">
        <f t="shared" si="0"/>
        <v>33.149307199981671</v>
      </c>
      <c r="Y7" s="42">
        <f t="shared" si="0"/>
        <v>38.554937086169936</v>
      </c>
      <c r="Z7" s="42">
        <f t="shared" si="0"/>
        <v>43.86485496705648</v>
      </c>
      <c r="AA7" s="42">
        <f t="shared" si="0"/>
        <v>49.011824930720145</v>
      </c>
      <c r="AB7" s="42">
        <f t="shared" si="0"/>
        <v>53.946327399727721</v>
      </c>
      <c r="AC7" s="42">
        <f t="shared" si="0"/>
        <v>58.633918217385727</v>
      </c>
      <c r="AD7" s="42">
        <f t="shared" si="1"/>
        <v>63.052640554260343</v>
      </c>
      <c r="AE7" s="42">
        <f t="shared" si="1"/>
        <v>67.190636391314627</v>
      </c>
      <c r="AF7" s="42">
        <f t="shared" si="1"/>
        <v>71.044028124925234</v>
      </c>
      <c r="AG7" s="42">
        <f t="shared" si="1"/>
        <v>74.615093367959204</v>
      </c>
      <c r="AH7" s="42">
        <f t="shared" si="1"/>
        <v>77.910727698539617</v>
      </c>
      <c r="AI7" s="42">
        <f t="shared" si="1"/>
        <v>80.941174351036054</v>
      </c>
      <c r="AJ7" s="42">
        <f t="shared" si="1"/>
        <v>83.718992167030294</v>
      </c>
      <c r="AK7" s="42">
        <f t="shared" si="1"/>
        <v>86.258230499391914</v>
      </c>
      <c r="AL7" s="42">
        <f t="shared" si="1"/>
        <v>88.573780168936452</v>
      </c>
      <c r="AM7" s="42">
        <f t="shared" si="1"/>
        <v>90.680871681028634</v>
      </c>
      <c r="AN7" s="42">
        <f t="shared" si="1"/>
        <v>92.594694861444225</v>
      </c>
      <c r="AO7" s="42">
        <f t="shared" si="1"/>
        <v>94.33011732842499</v>
      </c>
      <c r="AP7" s="49">
        <f t="shared" si="1"/>
        <v>95.901482456141949</v>
      </c>
      <c r="AQ7" s="3"/>
      <c r="AR7" s="56">
        <f t="shared" si="16"/>
        <v>0</v>
      </c>
      <c r="AS7" s="42">
        <f t="shared" si="2"/>
        <v>0.12756172673041691</v>
      </c>
      <c r="AT7" s="42">
        <f t="shared" si="2"/>
        <v>0.86797240727820391</v>
      </c>
      <c r="AU7" s="42">
        <f t="shared" si="2"/>
        <v>2.4992491270158856</v>
      </c>
      <c r="AV7" s="42">
        <f t="shared" si="2"/>
        <v>5.0697416539291851</v>
      </c>
      <c r="AW7" s="42">
        <f t="shared" si="2"/>
        <v>8.4996385819704834</v>
      </c>
      <c r="AX7" s="42">
        <f t="shared" si="2"/>
        <v>12.645792257304329</v>
      </c>
      <c r="AY7" s="42">
        <f t="shared" si="2"/>
        <v>17.341901532420412</v>
      </c>
      <c r="AZ7" s="42">
        <f t="shared" si="2"/>
        <v>22.422345686484917</v>
      </c>
      <c r="BA7" s="42">
        <f t="shared" si="2"/>
        <v>27.735345691085481</v>
      </c>
      <c r="BB7" s="42">
        <f t="shared" si="2"/>
        <v>33.149307199981671</v>
      </c>
      <c r="BC7" s="42">
        <f t="shared" si="2"/>
        <v>38.554937086169936</v>
      </c>
      <c r="BD7" s="42">
        <f t="shared" si="2"/>
        <v>43.86485496705648</v>
      </c>
      <c r="BE7" s="42">
        <f t="shared" si="2"/>
        <v>49.011824930720145</v>
      </c>
      <c r="BF7" s="42">
        <f t="shared" si="2"/>
        <v>53.946327399727721</v>
      </c>
      <c r="BG7" s="42">
        <f t="shared" si="2"/>
        <v>58.633918217385727</v>
      </c>
      <c r="BH7" s="42">
        <f t="shared" si="2"/>
        <v>63.052640554260343</v>
      </c>
      <c r="BI7" s="42">
        <f t="shared" si="3"/>
        <v>67.190636391314627</v>
      </c>
      <c r="BJ7" s="42">
        <f t="shared" si="3"/>
        <v>71.044028124925234</v>
      </c>
      <c r="BK7" s="42">
        <f t="shared" si="3"/>
        <v>74.615093367959204</v>
      </c>
      <c r="BL7" s="42">
        <f t="shared" si="3"/>
        <v>77.910727698539617</v>
      </c>
      <c r="BM7" s="42">
        <f t="shared" si="3"/>
        <v>80.941174351036054</v>
      </c>
      <c r="BN7" s="42">
        <f t="shared" si="3"/>
        <v>83.718992167030294</v>
      </c>
      <c r="BO7" s="42">
        <f t="shared" si="3"/>
        <v>86.258230499391914</v>
      </c>
      <c r="BP7" s="42">
        <f t="shared" si="3"/>
        <v>88.573780168936452</v>
      </c>
      <c r="BQ7" s="42">
        <f t="shared" si="3"/>
        <v>90.680871681028634</v>
      </c>
      <c r="BR7" s="42">
        <f t="shared" si="3"/>
        <v>92.594694861444225</v>
      </c>
      <c r="BS7" s="42">
        <f t="shared" si="3"/>
        <v>94.33011732842499</v>
      </c>
      <c r="BT7" s="49">
        <f t="shared" si="3"/>
        <v>95.901482456141949</v>
      </c>
      <c r="BU7" s="3"/>
      <c r="BV7" s="3"/>
      <c r="BW7" s="56" t="s">
        <v>6</v>
      </c>
      <c r="BX7" s="42"/>
      <c r="BY7" s="42"/>
      <c r="BZ7" s="42"/>
      <c r="CA7" s="42">
        <f>5*(1-EXP(-0.0164*L7))^2.24</f>
        <v>1.8287249655623028</v>
      </c>
      <c r="CB7" s="42"/>
      <c r="CC7" s="42">
        <v>8</v>
      </c>
      <c r="CD7" s="42">
        <v>1.1499999999999999</v>
      </c>
      <c r="CE7" s="42">
        <f t="shared" si="4"/>
        <v>3666.6878774046568</v>
      </c>
      <c r="CF7" s="42">
        <f t="shared" si="17"/>
        <v>6.6835052590448099</v>
      </c>
      <c r="CG7" s="42"/>
      <c r="CH7" s="3"/>
      <c r="CI7" s="56">
        <f t="shared" si="18"/>
        <v>0</v>
      </c>
      <c r="CJ7" s="42">
        <f t="shared" si="5"/>
        <v>0</v>
      </c>
      <c r="CK7" s="42">
        <f t="shared" si="5"/>
        <v>0</v>
      </c>
      <c r="CL7" s="42">
        <f t="shared" si="5"/>
        <v>0</v>
      </c>
      <c r="CM7" s="42">
        <f t="shared" si="5"/>
        <v>0</v>
      </c>
      <c r="CN7" s="42">
        <f t="shared" si="5"/>
        <v>0.34144725630101103</v>
      </c>
      <c r="CO7" s="42">
        <f t="shared" si="5"/>
        <v>0.74622976541530583</v>
      </c>
      <c r="CP7" s="42">
        <f t="shared" si="5"/>
        <v>0.91382982362240406</v>
      </c>
      <c r="CQ7" s="42">
        <f t="shared" si="5"/>
        <v>0.97321553699802887</v>
      </c>
      <c r="CR7" s="42">
        <f t="shared" si="5"/>
        <v>0.99210813896543404</v>
      </c>
      <c r="CS7" s="42">
        <f t="shared" si="5"/>
        <v>0.99772809012457242</v>
      </c>
      <c r="CT7" s="42">
        <f t="shared" si="5"/>
        <v>0.99934470780347562</v>
      </c>
      <c r="CU7" s="42">
        <f t="shared" si="5"/>
        <v>0.99980678566338221</v>
      </c>
      <c r="CV7" s="42">
        <f t="shared" si="5"/>
        <v>0.99994085470560612</v>
      </c>
      <c r="CW7" s="42">
        <f t="shared" si="5"/>
        <v>0.99998098816907566</v>
      </c>
      <c r="CX7" s="42">
        <f t="shared" si="5"/>
        <v>0.99999353168541583</v>
      </c>
      <c r="CY7" s="42">
        <f t="shared" si="5"/>
        <v>0.99999765892683901</v>
      </c>
      <c r="CZ7" s="42">
        <f t="shared" si="6"/>
        <v>0.99999909618411142</v>
      </c>
      <c r="DA7" s="42">
        <f t="shared" si="6"/>
        <v>0.99999962745956672</v>
      </c>
      <c r="DB7" s="42">
        <f t="shared" si="6"/>
        <v>0.99999983614193888</v>
      </c>
      <c r="DC7" s="42">
        <f t="shared" si="6"/>
        <v>0.99999992321535569</v>
      </c>
      <c r="DD7" s="42">
        <f t="shared" si="6"/>
        <v>0.99999996175541639</v>
      </c>
      <c r="DE7" s="42">
        <f t="shared" si="6"/>
        <v>0.99999997981168753</v>
      </c>
      <c r="DF7" s="42">
        <f t="shared" si="6"/>
        <v>0.99999998874199947</v>
      </c>
      <c r="DG7" s="42">
        <f t="shared" si="6"/>
        <v>0.99999999339053569</v>
      </c>
      <c r="DH7" s="42">
        <f t="shared" si="6"/>
        <v>0.99999999592906963</v>
      </c>
      <c r="DI7" s="42">
        <f t="shared" si="6"/>
        <v>0.99999999737864276</v>
      </c>
      <c r="DJ7" s="42">
        <f t="shared" si="6"/>
        <v>0.99999999824135244</v>
      </c>
      <c r="DK7" s="42">
        <f t="shared" si="6"/>
        <v>0.99999999877476697</v>
      </c>
      <c r="DL7" s="42"/>
      <c r="DM7" s="42">
        <f t="shared" si="19"/>
        <v>0</v>
      </c>
      <c r="DN7" s="42">
        <f t="shared" si="7"/>
        <v>0</v>
      </c>
      <c r="DO7" s="42">
        <f t="shared" si="7"/>
        <v>0</v>
      </c>
      <c r="DP7" s="42">
        <f t="shared" si="7"/>
        <v>0</v>
      </c>
      <c r="DQ7" s="42">
        <f t="shared" si="7"/>
        <v>0</v>
      </c>
      <c r="DR7" s="42">
        <f t="shared" si="7"/>
        <v>0.39266434474616263</v>
      </c>
      <c r="DS7" s="42">
        <f t="shared" si="7"/>
        <v>0.85816423022760169</v>
      </c>
      <c r="DT7" s="42">
        <f t="shared" si="7"/>
        <v>1.0509042971657645</v>
      </c>
      <c r="DU7" s="42">
        <f t="shared" si="7"/>
        <v>1.1191978675477332</v>
      </c>
      <c r="DV7" s="42">
        <f t="shared" si="7"/>
        <v>1.140924359810249</v>
      </c>
      <c r="DW7" s="42">
        <f t="shared" si="7"/>
        <v>1.1473873036432582</v>
      </c>
      <c r="DX7" s="42">
        <f t="shared" si="7"/>
        <v>1.1492464139739968</v>
      </c>
      <c r="DY7" s="42">
        <f t="shared" si="7"/>
        <v>1.1497778035128894</v>
      </c>
      <c r="DZ7" s="42">
        <f t="shared" si="7"/>
        <v>1.1499319829114469</v>
      </c>
      <c r="EA7" s="42">
        <f t="shared" si="7"/>
        <v>1.149978136394437</v>
      </c>
      <c r="EB7" s="42">
        <f t="shared" si="7"/>
        <v>1.149992561438228</v>
      </c>
      <c r="EC7" s="42">
        <f t="shared" si="7"/>
        <v>1.1499973077658647</v>
      </c>
      <c r="ED7" s="42">
        <f t="shared" si="8"/>
        <v>1.149998960611728</v>
      </c>
      <c r="EE7" s="42">
        <f t="shared" si="8"/>
        <v>1.1499995715785016</v>
      </c>
      <c r="EF7" s="42">
        <f t="shared" si="8"/>
        <v>1.1499998115632297</v>
      </c>
      <c r="EG7" s="42">
        <f t="shared" si="8"/>
        <v>1.1499999116976589</v>
      </c>
      <c r="EH7" s="42">
        <f t="shared" si="8"/>
        <v>1.1499999560187288</v>
      </c>
      <c r="EI7" s="42">
        <f t="shared" si="8"/>
        <v>1.1499999767834406</v>
      </c>
      <c r="EJ7" s="42">
        <f t="shared" si="8"/>
        <v>1.1499999870532993</v>
      </c>
      <c r="EK7" s="42">
        <f t="shared" si="8"/>
        <v>1.149999992399116</v>
      </c>
      <c r="EL7" s="42">
        <f t="shared" si="8"/>
        <v>1.1499999953184299</v>
      </c>
      <c r="EM7" s="42">
        <f t="shared" si="8"/>
        <v>1.1499999969854391</v>
      </c>
      <c r="EN7" s="42">
        <f t="shared" si="8"/>
        <v>1.1499999979775553</v>
      </c>
      <c r="EO7" s="42">
        <f t="shared" si="8"/>
        <v>1.1499999985909819</v>
      </c>
      <c r="EP7" s="42"/>
      <c r="EQ7" s="42">
        <f t="shared" si="20"/>
        <v>1.8287249655623028</v>
      </c>
      <c r="ER7" s="42">
        <f t="shared" si="9"/>
        <v>1.8287249655623028</v>
      </c>
      <c r="ES7" s="42">
        <f t="shared" si="9"/>
        <v>1.8287249655623028</v>
      </c>
      <c r="ET7" s="42">
        <f t="shared" si="9"/>
        <v>1.8287249655623028</v>
      </c>
      <c r="EU7" s="42">
        <f t="shared" si="9"/>
        <v>1.8287249655623028</v>
      </c>
      <c r="EV7" s="42">
        <f t="shared" si="9"/>
        <v>2.2213893103084654</v>
      </c>
      <c r="EW7" s="42">
        <f t="shared" si="9"/>
        <v>2.6868891957899046</v>
      </c>
      <c r="EX7" s="42">
        <f t="shared" si="9"/>
        <v>2.8796292627280673</v>
      </c>
      <c r="EY7" s="42">
        <f t="shared" si="9"/>
        <v>2.9479228331100362</v>
      </c>
      <c r="EZ7" s="42">
        <f t="shared" si="9"/>
        <v>2.9696493253725516</v>
      </c>
      <c r="FA7" s="42">
        <f t="shared" si="9"/>
        <v>2.976112269205561</v>
      </c>
      <c r="FB7" s="42">
        <f t="shared" si="9"/>
        <v>2.9779713795362994</v>
      </c>
      <c r="FC7" s="42">
        <f t="shared" si="9"/>
        <v>2.9785027690751922</v>
      </c>
      <c r="FD7" s="42">
        <f t="shared" si="9"/>
        <v>2.9786569484737497</v>
      </c>
      <c r="FE7" s="42">
        <f t="shared" si="9"/>
        <v>2.9787031019567398</v>
      </c>
      <c r="FF7" s="42">
        <f t="shared" si="9"/>
        <v>2.9787175270005308</v>
      </c>
      <c r="FG7" s="42">
        <f t="shared" si="9"/>
        <v>2.9787222733281675</v>
      </c>
      <c r="FH7" s="42">
        <f t="shared" si="10"/>
        <v>2.9787239261740308</v>
      </c>
      <c r="FI7" s="42">
        <f t="shared" si="10"/>
        <v>2.9787245371408044</v>
      </c>
      <c r="FJ7" s="42">
        <f t="shared" si="10"/>
        <v>2.9787247771255325</v>
      </c>
      <c r="FK7" s="42">
        <f t="shared" si="10"/>
        <v>2.9787248772599617</v>
      </c>
      <c r="FL7" s="42">
        <f t="shared" si="10"/>
        <v>2.9787249215810316</v>
      </c>
      <c r="FM7" s="42">
        <f t="shared" si="10"/>
        <v>2.9787249423457434</v>
      </c>
      <c r="FN7" s="42">
        <f t="shared" si="10"/>
        <v>2.9787249526156021</v>
      </c>
      <c r="FO7" s="42">
        <f t="shared" si="10"/>
        <v>2.9787249579614188</v>
      </c>
      <c r="FP7" s="42">
        <f t="shared" si="10"/>
        <v>2.9787249608807329</v>
      </c>
      <c r="FQ7" s="42">
        <f t="shared" si="10"/>
        <v>2.9787249625477417</v>
      </c>
      <c r="FR7" s="42">
        <f t="shared" si="10"/>
        <v>2.9787249635398583</v>
      </c>
      <c r="FS7" s="42">
        <f t="shared" si="10"/>
        <v>2.9787249641532849</v>
      </c>
      <c r="FT7" s="42"/>
      <c r="FU7" s="42">
        <f t="shared" si="11"/>
        <v>0</v>
      </c>
      <c r="FV7" s="42">
        <f t="shared" si="11"/>
        <v>69.982594296644862</v>
      </c>
      <c r="FW7" s="42">
        <f t="shared" si="11"/>
        <v>476.18484318265877</v>
      </c>
      <c r="FX7" s="42">
        <f t="shared" si="11"/>
        <v>1371.1317821201221</v>
      </c>
      <c r="FY7" s="42">
        <f t="shared" si="11"/>
        <v>2781.3489394474263</v>
      </c>
      <c r="FZ7" s="42">
        <f t="shared" si="11"/>
        <v>5664.3018862423905</v>
      </c>
      <c r="GA7" s="42">
        <f t="shared" si="11"/>
        <v>10193.352776506388</v>
      </c>
      <c r="GB7" s="42">
        <f t="shared" si="11"/>
        <v>14981.474137231959</v>
      </c>
      <c r="GC7" s="42">
        <f t="shared" si="11"/>
        <v>19829.803446322563</v>
      </c>
      <c r="GD7" s="42">
        <f t="shared" si="11"/>
        <v>24709.275186151954</v>
      </c>
      <c r="GE7" s="42">
        <f t="shared" si="11"/>
        <v>29596.817962058907</v>
      </c>
      <c r="GF7" s="42">
        <f t="shared" si="11"/>
        <v>34444.649754731014</v>
      </c>
      <c r="GG7" s="42">
        <f t="shared" si="11"/>
        <v>39195.477595337827</v>
      </c>
      <c r="GH7" s="42">
        <f t="shared" si="11"/>
        <v>43796.823866180552</v>
      </c>
      <c r="GI7" s="42">
        <f t="shared" si="11"/>
        <v>48207.027829422848</v>
      </c>
      <c r="GJ7" s="42">
        <f t="shared" si="11"/>
        <v>52396.16396125278</v>
      </c>
      <c r="GK7" s="42">
        <f t="shared" si="11"/>
        <v>56344.891443339053</v>
      </c>
      <c r="GL7" s="42">
        <f t="shared" si="11"/>
        <v>60042.706870100526</v>
      </c>
      <c r="GM7" s="42">
        <f t="shared" si="11"/>
        <v>63486.176937910859</v>
      </c>
      <c r="GN7" s="42">
        <f t="shared" si="11"/>
        <v>66677.348208802519</v>
      </c>
      <c r="GO7" s="42">
        <f t="shared" si="11"/>
        <v>69622.386840320018</v>
      </c>
      <c r="GP7" s="42">
        <f t="shared" si="11"/>
        <v>72330.447966439941</v>
      </c>
      <c r="GQ7" s="42">
        <f t="shared" si="11"/>
        <v>74812.755034794318</v>
      </c>
      <c r="GR7" s="42">
        <f t="shared" si="11"/>
        <v>77081.863067102066</v>
      </c>
      <c r="GS7" s="42">
        <f t="shared" si="11"/>
        <v>79151.078883059759</v>
      </c>
      <c r="GT7" s="42">
        <f t="shared" si="11"/>
        <v>81034.012785210842</v>
      </c>
      <c r="GU7" s="42">
        <f t="shared" si="11"/>
        <v>82744.238694982501</v>
      </c>
      <c r="GV7" s="42">
        <f t="shared" si="11"/>
        <v>84295.042589946985</v>
      </c>
      <c r="GW7" s="42">
        <f t="shared" si="11"/>
        <v>85699.241967425492</v>
      </c>
      <c r="GX7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</row>
    <row r="8" spans="1:271" x14ac:dyDescent="0.25">
      <c r="A8" s="24">
        <v>4</v>
      </c>
      <c r="B8" s="22" t="str">
        <f t="shared" si="14"/>
        <v/>
      </c>
      <c r="C8" s="3"/>
      <c r="D8" s="42" t="s">
        <v>7</v>
      </c>
      <c r="E8" s="42">
        <v>110</v>
      </c>
      <c r="F8" s="42">
        <v>2.93E-2</v>
      </c>
      <c r="G8" s="42">
        <v>1.5</v>
      </c>
      <c r="H8" s="42"/>
      <c r="I8" s="42"/>
      <c r="J8" s="42">
        <v>0.8</v>
      </c>
      <c r="K8" s="42">
        <v>66</v>
      </c>
      <c r="L8" s="42">
        <f>IF('Graph-Settings'!$I$6='Graph-Settings'!$C$46, K8, 'Graph-Settings'!$I$6)</f>
        <v>66</v>
      </c>
      <c r="M8" s="42">
        <f t="shared" si="15"/>
        <v>1</v>
      </c>
      <c r="N8" s="42">
        <f t="shared" si="0"/>
        <v>0</v>
      </c>
      <c r="O8" s="42">
        <f t="shared" si="0"/>
        <v>2.0648604631968079</v>
      </c>
      <c r="P8" s="42">
        <f t="shared" si="0"/>
        <v>5.5336727257984384</v>
      </c>
      <c r="Q8" s="42">
        <f t="shared" si="0"/>
        <v>9.6387137129845364</v>
      </c>
      <c r="R8" s="42">
        <f t="shared" si="0"/>
        <v>14.079475378683352</v>
      </c>
      <c r="S8" s="42">
        <f t="shared" si="0"/>
        <v>18.681029199610485</v>
      </c>
      <c r="T8" s="42">
        <f t="shared" si="0"/>
        <v>23.329815208797775</v>
      </c>
      <c r="U8" s="42">
        <f t="shared" si="0"/>
        <v>27.948505448314467</v>
      </c>
      <c r="V8" s="42">
        <f t="shared" si="0"/>
        <v>32.483371011963357</v>
      </c>
      <c r="W8" s="42">
        <f t="shared" si="0"/>
        <v>36.896977613963706</v>
      </c>
      <c r="X8" s="42">
        <f t="shared" si="0"/>
        <v>41.163565992472023</v>
      </c>
      <c r="Y8" s="42">
        <f t="shared" si="0"/>
        <v>45.265945591217147</v>
      </c>
      <c r="Z8" s="42">
        <f t="shared" si="0"/>
        <v>49.193312583077279</v>
      </c>
      <c r="AA8" s="42">
        <f t="shared" si="0"/>
        <v>52.939667448748061</v>
      </c>
      <c r="AB8" s="42">
        <f t="shared" si="0"/>
        <v>56.502639785545128</v>
      </c>
      <c r="AC8" s="42">
        <f t="shared" si="0"/>
        <v>59.882599861078688</v>
      </c>
      <c r="AD8" s="42">
        <f t="shared" si="1"/>
        <v>63.081977918508507</v>
      </c>
      <c r="AE8" s="42">
        <f t="shared" si="1"/>
        <v>66.104737476128122</v>
      </c>
      <c r="AF8" s="42">
        <f t="shared" si="1"/>
        <v>68.955964891044502</v>
      </c>
      <c r="AG8" s="42">
        <f t="shared" si="1"/>
        <v>71.641548014643234</v>
      </c>
      <c r="AH8" s="42">
        <f t="shared" si="1"/>
        <v>74.167923943614994</v>
      </c>
      <c r="AI8" s="42">
        <f t="shared" si="1"/>
        <v>76.541880880867581</v>
      </c>
      <c r="AJ8" s="42">
        <f t="shared" si="1"/>
        <v>78.770402701550864</v>
      </c>
      <c r="AK8" s="42">
        <f t="shared" si="1"/>
        <v>80.860547430845671</v>
      </c>
      <c r="AL8" s="42">
        <f t="shared" si="1"/>
        <v>82.819352778384072</v>
      </c>
      <c r="AM8" s="42">
        <f t="shared" si="1"/>
        <v>84.653763334972453</v>
      </c>
      <c r="AN8" s="42">
        <f t="shared" si="1"/>
        <v>86.370575153128414</v>
      </c>
      <c r="AO8" s="42">
        <f t="shared" si="1"/>
        <v>87.976394295321867</v>
      </c>
      <c r="AP8" s="49">
        <f t="shared" si="1"/>
        <v>89.477606607162741</v>
      </c>
      <c r="AQ8" s="3"/>
      <c r="AR8" s="56">
        <f t="shared" si="16"/>
        <v>0</v>
      </c>
      <c r="AS8" s="42">
        <f t="shared" si="2"/>
        <v>2.0648604631968079</v>
      </c>
      <c r="AT8" s="42">
        <f t="shared" si="2"/>
        <v>5.5336727257984384</v>
      </c>
      <c r="AU8" s="42">
        <f t="shared" si="2"/>
        <v>9.6387137129845364</v>
      </c>
      <c r="AV8" s="42">
        <f t="shared" si="2"/>
        <v>14.079475378683352</v>
      </c>
      <c r="AW8" s="42">
        <f t="shared" si="2"/>
        <v>18.681029199610485</v>
      </c>
      <c r="AX8" s="42">
        <f t="shared" si="2"/>
        <v>23.329815208797775</v>
      </c>
      <c r="AY8" s="42">
        <f t="shared" si="2"/>
        <v>27.948505448314467</v>
      </c>
      <c r="AZ8" s="42">
        <f t="shared" si="2"/>
        <v>32.483371011963357</v>
      </c>
      <c r="BA8" s="42">
        <f t="shared" si="2"/>
        <v>36.896977613963706</v>
      </c>
      <c r="BB8" s="42">
        <f t="shared" si="2"/>
        <v>41.163565992472023</v>
      </c>
      <c r="BC8" s="42">
        <f t="shared" si="2"/>
        <v>45.265945591217147</v>
      </c>
      <c r="BD8" s="42">
        <f t="shared" si="2"/>
        <v>49.193312583077279</v>
      </c>
      <c r="BE8" s="42">
        <f t="shared" si="2"/>
        <v>52.939667448748061</v>
      </c>
      <c r="BF8" s="42">
        <f t="shared" si="2"/>
        <v>56.502639785545128</v>
      </c>
      <c r="BG8" s="42">
        <f t="shared" si="2"/>
        <v>59.882599861078688</v>
      </c>
      <c r="BH8" s="42">
        <f t="shared" si="2"/>
        <v>63.081977918508507</v>
      </c>
      <c r="BI8" s="42">
        <f t="shared" si="3"/>
        <v>66.104737476128122</v>
      </c>
      <c r="BJ8" s="42">
        <f t="shared" si="3"/>
        <v>68.955964891044502</v>
      </c>
      <c r="BK8" s="42">
        <f t="shared" si="3"/>
        <v>71.641548014643234</v>
      </c>
      <c r="BL8" s="42">
        <f t="shared" si="3"/>
        <v>74.167923943614994</v>
      </c>
      <c r="BM8" s="42">
        <f t="shared" si="3"/>
        <v>76.541880880867581</v>
      </c>
      <c r="BN8" s="42">
        <f t="shared" si="3"/>
        <v>78.770402701550864</v>
      </c>
      <c r="BO8" s="42">
        <f t="shared" si="3"/>
        <v>80.860547430845671</v>
      </c>
      <c r="BP8" s="42">
        <f t="shared" si="3"/>
        <v>82.819352778384072</v>
      </c>
      <c r="BQ8" s="42">
        <f t="shared" si="3"/>
        <v>84.653763334972453</v>
      </c>
      <c r="BR8" s="42">
        <f t="shared" si="3"/>
        <v>86.370575153128414</v>
      </c>
      <c r="BS8" s="42">
        <f t="shared" si="3"/>
        <v>87.976394295321867</v>
      </c>
      <c r="BT8" s="49">
        <f t="shared" si="3"/>
        <v>89.477606607162741</v>
      </c>
      <c r="BU8" s="3"/>
      <c r="BV8" s="3"/>
      <c r="BW8" s="56" t="s">
        <v>7</v>
      </c>
      <c r="BX8" s="42"/>
      <c r="BY8" s="42"/>
      <c r="BZ8" s="42"/>
      <c r="CA8" s="42">
        <f>5*(1-EXP(-0.0164*L8))^2.24</f>
        <v>1.9794422430540684</v>
      </c>
      <c r="CB8" s="42"/>
      <c r="CC8" s="42">
        <v>4</v>
      </c>
      <c r="CD8" s="42">
        <v>1.2</v>
      </c>
      <c r="CE8" s="42">
        <f t="shared" si="4"/>
        <v>1296.3699313036709</v>
      </c>
      <c r="CF8" s="42">
        <f t="shared" si="17"/>
        <v>2.1830559186603837</v>
      </c>
      <c r="CG8" s="42"/>
      <c r="CH8" s="3"/>
      <c r="CI8" s="56">
        <f t="shared" si="18"/>
        <v>0</v>
      </c>
      <c r="CJ8" s="42">
        <f t="shared" si="5"/>
        <v>0</v>
      </c>
      <c r="CK8" s="42">
        <f t="shared" si="5"/>
        <v>0.53728402851068213</v>
      </c>
      <c r="CL8" s="42">
        <f t="shared" si="5"/>
        <v>0.82000051562773457</v>
      </c>
      <c r="CM8" s="42">
        <f t="shared" si="5"/>
        <v>0.93518229423325705</v>
      </c>
      <c r="CN8" s="42">
        <f t="shared" si="5"/>
        <v>0.97750661143750395</v>
      </c>
      <c r="CO8" s="42">
        <f t="shared" si="5"/>
        <v>0.99227856179824037</v>
      </c>
      <c r="CP8" s="42">
        <f t="shared" si="5"/>
        <v>0.99733100529331753</v>
      </c>
      <c r="CQ8" s="42">
        <f t="shared" si="5"/>
        <v>0.99905947513495474</v>
      </c>
      <c r="CR8" s="42">
        <f t="shared" si="5"/>
        <v>0.99965919564690331</v>
      </c>
      <c r="CS8" s="42">
        <f t="shared" si="5"/>
        <v>0.99987226047354993</v>
      </c>
      <c r="CT8" s="42">
        <f t="shared" si="5"/>
        <v>0.99995027807745784</v>
      </c>
      <c r="CU8" s="42">
        <f t="shared" si="5"/>
        <v>0.99997985106315135</v>
      </c>
      <c r="CV8" s="42">
        <f t="shared" si="5"/>
        <v>0.99999148788956937</v>
      </c>
      <c r="CW8" s="42">
        <f t="shared" si="5"/>
        <v>0.99999624906077511</v>
      </c>
      <c r="CX8" s="42">
        <f t="shared" si="5"/>
        <v>0.99999827605468616</v>
      </c>
      <c r="CY8" s="42">
        <f t="shared" si="5"/>
        <v>0.99999917406690042</v>
      </c>
      <c r="CZ8" s="42">
        <f t="shared" si="6"/>
        <v>0.99999958789462606</v>
      </c>
      <c r="DA8" s="42">
        <f t="shared" si="6"/>
        <v>0.99999978610253315</v>
      </c>
      <c r="DB8" s="42">
        <f t="shared" si="6"/>
        <v>0.99999988466826184</v>
      </c>
      <c r="DC8" s="42">
        <f t="shared" si="6"/>
        <v>0.99999993549477739</v>
      </c>
      <c r="DD8" s="42">
        <f t="shared" si="6"/>
        <v>0.99999996263493807</v>
      </c>
      <c r="DE8" s="42">
        <f t="shared" si="6"/>
        <v>0.99999997761981263</v>
      </c>
      <c r="DF8" s="42">
        <f t="shared" si="6"/>
        <v>0.99999998616166297</v>
      </c>
      <c r="DG8" s="42">
        <f t="shared" si="6"/>
        <v>0.99999999118091998</v>
      </c>
      <c r="DH8" s="42">
        <f t="shared" si="6"/>
        <v>0.99999999421653418</v>
      </c>
      <c r="DI8" s="42">
        <f t="shared" si="6"/>
        <v>0.99999999610327517</v>
      </c>
      <c r="DJ8" s="42">
        <f t="shared" si="6"/>
        <v>0.99999999730661704</v>
      </c>
      <c r="DK8" s="42">
        <f t="shared" si="6"/>
        <v>0.9999999980930232</v>
      </c>
      <c r="DL8" s="42"/>
      <c r="DM8" s="42">
        <f t="shared" si="19"/>
        <v>0</v>
      </c>
      <c r="DN8" s="42">
        <f t="shared" si="7"/>
        <v>0</v>
      </c>
      <c r="DO8" s="42">
        <f t="shared" si="7"/>
        <v>0.64474083421281858</v>
      </c>
      <c r="DP8" s="42">
        <f t="shared" si="7"/>
        <v>0.98400061875328149</v>
      </c>
      <c r="DQ8" s="42">
        <f t="shared" si="7"/>
        <v>1.1222187530799084</v>
      </c>
      <c r="DR8" s="42">
        <f t="shared" si="7"/>
        <v>1.1730079337250048</v>
      </c>
      <c r="DS8" s="42">
        <f t="shared" si="7"/>
        <v>1.1907342741578884</v>
      </c>
      <c r="DT8" s="42">
        <f t="shared" si="7"/>
        <v>1.1967972063519809</v>
      </c>
      <c r="DU8" s="42">
        <f t="shared" si="7"/>
        <v>1.1988713701619456</v>
      </c>
      <c r="DV8" s="42">
        <f t="shared" si="7"/>
        <v>1.1995910347762839</v>
      </c>
      <c r="DW8" s="42">
        <f t="shared" si="7"/>
        <v>1.1998467125682599</v>
      </c>
      <c r="DX8" s="42">
        <f t="shared" si="7"/>
        <v>1.1999403336929493</v>
      </c>
      <c r="DY8" s="42">
        <f t="shared" si="7"/>
        <v>1.1999758212757816</v>
      </c>
      <c r="DZ8" s="42">
        <f t="shared" si="7"/>
        <v>1.1999897854674832</v>
      </c>
      <c r="EA8" s="42">
        <f t="shared" si="7"/>
        <v>1.19999549887293</v>
      </c>
      <c r="EB8" s="42">
        <f t="shared" si="7"/>
        <v>1.1999979312656233</v>
      </c>
      <c r="EC8" s="42">
        <f t="shared" si="7"/>
        <v>1.1999990088802805</v>
      </c>
      <c r="ED8" s="42">
        <f t="shared" si="8"/>
        <v>1.1999995054735513</v>
      </c>
      <c r="EE8" s="42">
        <f t="shared" si="8"/>
        <v>1.1999997433230398</v>
      </c>
      <c r="EF8" s="42">
        <f t="shared" si="8"/>
        <v>1.1999998616019141</v>
      </c>
      <c r="EG8" s="42">
        <f t="shared" si="8"/>
        <v>1.1999999225937328</v>
      </c>
      <c r="EH8" s="42">
        <f t="shared" si="8"/>
        <v>1.1999999551619256</v>
      </c>
      <c r="EI8" s="42">
        <f t="shared" si="8"/>
        <v>1.1999999731437752</v>
      </c>
      <c r="EJ8" s="42">
        <f t="shared" si="8"/>
        <v>1.1999999833939956</v>
      </c>
      <c r="EK8" s="42">
        <f t="shared" si="8"/>
        <v>1.1999999894171038</v>
      </c>
      <c r="EL8" s="42">
        <f t="shared" si="8"/>
        <v>1.1999999930598411</v>
      </c>
      <c r="EM8" s="42">
        <f t="shared" si="8"/>
        <v>1.1999999953239302</v>
      </c>
      <c r="EN8" s="42">
        <f t="shared" si="8"/>
        <v>1.1999999967679404</v>
      </c>
      <c r="EO8" s="42">
        <f t="shared" si="8"/>
        <v>1.1999999977116278</v>
      </c>
      <c r="EP8" s="42"/>
      <c r="EQ8" s="42">
        <f t="shared" si="20"/>
        <v>1.9794422430540684</v>
      </c>
      <c r="ER8" s="42">
        <f t="shared" si="9"/>
        <v>1.9794422430540684</v>
      </c>
      <c r="ES8" s="42">
        <f t="shared" si="9"/>
        <v>2.624183077266887</v>
      </c>
      <c r="ET8" s="42">
        <f t="shared" si="9"/>
        <v>2.9634428618073496</v>
      </c>
      <c r="EU8" s="42">
        <f t="shared" si="9"/>
        <v>3.1016609961339769</v>
      </c>
      <c r="EV8" s="42">
        <f t="shared" si="9"/>
        <v>3.1524501767790731</v>
      </c>
      <c r="EW8" s="42">
        <f t="shared" si="9"/>
        <v>3.1701765172119565</v>
      </c>
      <c r="EX8" s="42">
        <f t="shared" si="9"/>
        <v>3.1762394494060491</v>
      </c>
      <c r="EY8" s="42">
        <f t="shared" si="9"/>
        <v>3.1783136132160141</v>
      </c>
      <c r="EZ8" s="42">
        <f t="shared" si="9"/>
        <v>3.1790332778303521</v>
      </c>
      <c r="FA8" s="42">
        <f t="shared" si="9"/>
        <v>3.1792889556223285</v>
      </c>
      <c r="FB8" s="42">
        <f t="shared" si="9"/>
        <v>3.1793825767470176</v>
      </c>
      <c r="FC8" s="42">
        <f t="shared" si="9"/>
        <v>3.17941806432985</v>
      </c>
      <c r="FD8" s="42">
        <f t="shared" si="9"/>
        <v>3.1794320285215516</v>
      </c>
      <c r="FE8" s="42">
        <f t="shared" si="9"/>
        <v>3.1794377419269981</v>
      </c>
      <c r="FF8" s="42">
        <f t="shared" si="9"/>
        <v>3.1794401743196916</v>
      </c>
      <c r="FG8" s="42">
        <f t="shared" si="9"/>
        <v>3.1794412519343487</v>
      </c>
      <c r="FH8" s="42">
        <f t="shared" si="10"/>
        <v>3.1794417485276196</v>
      </c>
      <c r="FI8" s="42">
        <f t="shared" si="10"/>
        <v>3.1794419863771082</v>
      </c>
      <c r="FJ8" s="42">
        <f t="shared" si="10"/>
        <v>3.1794421046559824</v>
      </c>
      <c r="FK8" s="42">
        <f t="shared" si="10"/>
        <v>3.1794421656478011</v>
      </c>
      <c r="FL8" s="42">
        <f t="shared" si="10"/>
        <v>3.1794421982159937</v>
      </c>
      <c r="FM8" s="42">
        <f t="shared" si="10"/>
        <v>3.1794422161978435</v>
      </c>
      <c r="FN8" s="42">
        <f t="shared" si="10"/>
        <v>3.1794422264480637</v>
      </c>
      <c r="FO8" s="42">
        <f t="shared" si="10"/>
        <v>3.179442232471172</v>
      </c>
      <c r="FP8" s="42">
        <f t="shared" si="10"/>
        <v>3.1794422361139096</v>
      </c>
      <c r="FQ8" s="42">
        <f t="shared" si="10"/>
        <v>3.1794422383779986</v>
      </c>
      <c r="FR8" s="42">
        <f t="shared" si="10"/>
        <v>3.1794422398220088</v>
      </c>
      <c r="FS8" s="42">
        <f t="shared" si="10"/>
        <v>3.1794422407656961</v>
      </c>
      <c r="FT8" s="42"/>
      <c r="FU8" s="42">
        <f t="shared" si="11"/>
        <v>0</v>
      </c>
      <c r="FV8" s="42">
        <f t="shared" si="11"/>
        <v>1226.1816080591857</v>
      </c>
      <c r="FW8" s="42">
        <f t="shared" si="11"/>
        <v>4356.4110966520766</v>
      </c>
      <c r="FX8" s="42">
        <f t="shared" si="11"/>
        <v>8569.1332049245921</v>
      </c>
      <c r="FY8" s="42">
        <f t="shared" si="11"/>
        <v>13100.927888427243</v>
      </c>
      <c r="FZ8" s="42">
        <f t="shared" si="11"/>
        <v>17667.304140818131</v>
      </c>
      <c r="GA8" s="42">
        <f t="shared" si="11"/>
        <v>22187.88969774752</v>
      </c>
      <c r="GB8" s="42">
        <f t="shared" si="11"/>
        <v>26631.343667062891</v>
      </c>
      <c r="GC8" s="42">
        <f t="shared" si="11"/>
        <v>30972.702087140875</v>
      </c>
      <c r="GD8" s="42">
        <f t="shared" si="11"/>
        <v>35189.015905845648</v>
      </c>
      <c r="GE8" s="42">
        <f t="shared" si="11"/>
        <v>39261.261220169152</v>
      </c>
      <c r="GF8" s="42">
        <f t="shared" si="11"/>
        <v>43175.327619808282</v>
      </c>
      <c r="GG8" s="42">
        <f t="shared" si="11"/>
        <v>46921.832001258248</v>
      </c>
      <c r="GH8" s="42">
        <f t="shared" si="11"/>
        <v>50495.422279748818</v>
      </c>
      <c r="GI8" s="42">
        <f t="shared" si="11"/>
        <v>53893.987635800448</v>
      </c>
      <c r="GJ8" s="42">
        <f t="shared" si="11"/>
        <v>57117.943122307312</v>
      </c>
      <c r="GK8" s="42">
        <f t="shared" si="11"/>
        <v>60169.632854315292</v>
      </c>
      <c r="GL8" s="42">
        <f t="shared" si="11"/>
        <v>63052.848632118017</v>
      </c>
      <c r="GM8" s="42">
        <f t="shared" si="11"/>
        <v>65772.446995719802</v>
      </c>
      <c r="GN8" s="42">
        <f t="shared" si="11"/>
        <v>68334.046260146963</v>
      </c>
      <c r="GO8" s="42">
        <f t="shared" si="11"/>
        <v>70743.787417466607</v>
      </c>
      <c r="GP8" s="42">
        <f t="shared" si="11"/>
        <v>73008.145801035702</v>
      </c>
      <c r="GQ8" s="42">
        <f t="shared" si="11"/>
        <v>75133.783120864638</v>
      </c>
      <c r="GR8" s="42">
        <f t="shared" si="11"/>
        <v>77127.431686601165</v>
      </c>
      <c r="GS8" s="42">
        <f t="shared" si="11"/>
        <v>78995.804366856901</v>
      </c>
      <c r="GT8" s="42">
        <f t="shared" si="11"/>
        <v>80745.52517796075</v>
      </c>
      <c r="GU8" s="42">
        <f t="shared" si="11"/>
        <v>82383.076438457327</v>
      </c>
      <c r="GV8" s="42">
        <f t="shared" si="11"/>
        <v>83914.759238934712</v>
      </c>
      <c r="GW8" s="42">
        <f t="shared" si="11"/>
        <v>85346.664614828682</v>
      </c>
      <c r="GX8"/>
      <c r="GZ8" s="2" t="s">
        <v>124</v>
      </c>
      <c r="IF8" s="2" t="s">
        <v>129</v>
      </c>
    </row>
    <row r="9" spans="1:271" x14ac:dyDescent="0.25">
      <c r="A9" s="24">
        <v>5</v>
      </c>
      <c r="B9" s="22" t="str">
        <f t="shared" si="14"/>
        <v/>
      </c>
      <c r="C9" s="3"/>
      <c r="D9" s="42" t="s">
        <v>8</v>
      </c>
      <c r="E9" s="42">
        <v>30</v>
      </c>
      <c r="F9" s="42">
        <v>6.9699999999999998E-2</v>
      </c>
      <c r="G9" s="42">
        <v>4</v>
      </c>
      <c r="H9" s="42"/>
      <c r="I9" s="42"/>
      <c r="J9" s="42">
        <v>0.8</v>
      </c>
      <c r="K9" s="42">
        <v>56</v>
      </c>
      <c r="L9" s="42">
        <f>IF('Graph-Settings'!$I$6='Graph-Settings'!$C$46, K9, 'Graph-Settings'!$I$6)</f>
        <v>56</v>
      </c>
      <c r="M9" s="42">
        <f t="shared" si="15"/>
        <v>1</v>
      </c>
      <c r="N9" s="42">
        <f t="shared" si="0"/>
        <v>0</v>
      </c>
      <c r="O9" s="42">
        <f t="shared" si="0"/>
        <v>1.9618146384790685E-2</v>
      </c>
      <c r="P9" s="42">
        <f t="shared" si="0"/>
        <v>0.22491129040110366</v>
      </c>
      <c r="Q9" s="42">
        <f t="shared" si="0"/>
        <v>0.82409533726553241</v>
      </c>
      <c r="R9" s="42">
        <f t="shared" si="0"/>
        <v>1.9040073337663097</v>
      </c>
      <c r="S9" s="42">
        <f t="shared" si="0"/>
        <v>3.4319002198209563</v>
      </c>
      <c r="T9" s="42">
        <f t="shared" si="0"/>
        <v>5.3054016606116399</v>
      </c>
      <c r="U9" s="42">
        <f t="shared" si="0"/>
        <v>7.3982417813827723</v>
      </c>
      <c r="V9" s="42">
        <f t="shared" si="0"/>
        <v>9.589710709387143</v>
      </c>
      <c r="W9" s="42">
        <f t="shared" si="0"/>
        <v>11.779405512893272</v>
      </c>
      <c r="X9" s="42">
        <f t="shared" si="0"/>
        <v>13.891977282087206</v>
      </c>
      <c r="Y9" s="42">
        <f t="shared" si="0"/>
        <v>15.876174847985784</v>
      </c>
      <c r="Z9" s="42">
        <f t="shared" si="0"/>
        <v>17.701214194839189</v>
      </c>
      <c r="AA9" s="42">
        <f t="shared" si="0"/>
        <v>19.35232299410103</v>
      </c>
      <c r="AB9" s="42">
        <f t="shared" si="0"/>
        <v>20.826453698318449</v>
      </c>
      <c r="AC9" s="42">
        <f t="shared" si="0"/>
        <v>22.128612825954402</v>
      </c>
      <c r="AD9" s="42">
        <f t="shared" si="1"/>
        <v>23.268939162039821</v>
      </c>
      <c r="AE9" s="42">
        <f t="shared" si="1"/>
        <v>24.260500623193828</v>
      </c>
      <c r="AF9" s="42">
        <f t="shared" si="1"/>
        <v>25.117708243694771</v>
      </c>
      <c r="AG9" s="42">
        <f t="shared" si="1"/>
        <v>25.8552254846491</v>
      </c>
      <c r="AH9" s="42">
        <f t="shared" si="1"/>
        <v>26.487256532791381</v>
      </c>
      <c r="AI9" s="42">
        <f t="shared" si="1"/>
        <v>27.027113689817405</v>
      </c>
      <c r="AJ9" s="42">
        <f t="shared" si="1"/>
        <v>27.486983352942232</v>
      </c>
      <c r="AK9" s="42">
        <f t="shared" si="1"/>
        <v>27.877828503346013</v>
      </c>
      <c r="AL9" s="42">
        <f t="shared" si="1"/>
        <v>28.20938140633632</v>
      </c>
      <c r="AM9" s="42">
        <f t="shared" si="1"/>
        <v>28.490192966728763</v>
      </c>
      <c r="AN9" s="42">
        <f t="shared" si="1"/>
        <v>28.727715050574531</v>
      </c>
      <c r="AO9" s="42">
        <f t="shared" si="1"/>
        <v>28.928399497052549</v>
      </c>
      <c r="AP9" s="49">
        <f t="shared" si="1"/>
        <v>29.097802976266394</v>
      </c>
      <c r="AQ9" s="3"/>
      <c r="AR9" s="56">
        <f t="shared" si="16"/>
        <v>0</v>
      </c>
      <c r="AS9" s="42">
        <f t="shared" si="2"/>
        <v>1.9618146384790685E-2</v>
      </c>
      <c r="AT9" s="42">
        <f t="shared" si="2"/>
        <v>0.22491129040110366</v>
      </c>
      <c r="AU9" s="42">
        <f t="shared" si="2"/>
        <v>0.82409533726553241</v>
      </c>
      <c r="AV9" s="42">
        <f t="shared" si="2"/>
        <v>1.9040073337663097</v>
      </c>
      <c r="AW9" s="42">
        <f t="shared" si="2"/>
        <v>3.4319002198209563</v>
      </c>
      <c r="AX9" s="42">
        <f t="shared" si="2"/>
        <v>5.3054016606116399</v>
      </c>
      <c r="AY9" s="42">
        <f t="shared" si="2"/>
        <v>7.3982417813827723</v>
      </c>
      <c r="AZ9" s="42">
        <f t="shared" si="2"/>
        <v>9.589710709387143</v>
      </c>
      <c r="BA9" s="42">
        <f t="shared" si="2"/>
        <v>11.779405512893272</v>
      </c>
      <c r="BB9" s="42">
        <f t="shared" si="2"/>
        <v>13.891977282087206</v>
      </c>
      <c r="BC9" s="42">
        <f t="shared" si="2"/>
        <v>15.876174847985784</v>
      </c>
      <c r="BD9" s="42">
        <f t="shared" si="2"/>
        <v>17.701214194839189</v>
      </c>
      <c r="BE9" s="42">
        <f t="shared" si="2"/>
        <v>19.35232299410103</v>
      </c>
      <c r="BF9" s="42">
        <f t="shared" si="2"/>
        <v>20.826453698318449</v>
      </c>
      <c r="BG9" s="42">
        <f t="shared" si="2"/>
        <v>22.128612825954402</v>
      </c>
      <c r="BH9" s="42">
        <f t="shared" si="2"/>
        <v>23.268939162039821</v>
      </c>
      <c r="BI9" s="42">
        <f t="shared" si="3"/>
        <v>24.260500623193828</v>
      </c>
      <c r="BJ9" s="42">
        <f t="shared" si="3"/>
        <v>25.117708243694771</v>
      </c>
      <c r="BK9" s="42">
        <f t="shared" si="3"/>
        <v>25.8552254846491</v>
      </c>
      <c r="BL9" s="42">
        <f t="shared" si="3"/>
        <v>26.487256532791381</v>
      </c>
      <c r="BM9" s="42">
        <f t="shared" si="3"/>
        <v>27.027113689817405</v>
      </c>
      <c r="BN9" s="42">
        <f t="shared" si="3"/>
        <v>27.486983352942232</v>
      </c>
      <c r="BO9" s="42">
        <f t="shared" si="3"/>
        <v>27.877828503346013</v>
      </c>
      <c r="BP9" s="42">
        <f t="shared" si="3"/>
        <v>28.20938140633632</v>
      </c>
      <c r="BQ9" s="42">
        <f t="shared" si="3"/>
        <v>28.490192966728763</v>
      </c>
      <c r="BR9" s="42">
        <f t="shared" si="3"/>
        <v>28.727715050574531</v>
      </c>
      <c r="BS9" s="42">
        <f t="shared" si="3"/>
        <v>28.928399497052549</v>
      </c>
      <c r="BT9" s="49">
        <f t="shared" si="3"/>
        <v>29.097802976266394</v>
      </c>
      <c r="BU9" s="3"/>
      <c r="BV9" s="3"/>
      <c r="BW9" s="56" t="s">
        <v>8</v>
      </c>
      <c r="BX9" s="42"/>
      <c r="BY9" s="42"/>
      <c r="BZ9" s="42"/>
      <c r="CA9" s="42">
        <f>5*(1-EXP(-0.0149*L9))^2.48</f>
        <v>1.2181423713095909</v>
      </c>
      <c r="CB9" s="42"/>
      <c r="CC9" s="42">
        <v>18</v>
      </c>
      <c r="CD9" s="42">
        <v>1.2</v>
      </c>
      <c r="CE9" s="42">
        <f t="shared" si="4"/>
        <v>12375.071586240714</v>
      </c>
      <c r="CF9" s="42">
        <f t="shared" si="17"/>
        <v>33.863232732357382</v>
      </c>
      <c r="CG9" s="42"/>
      <c r="CH9" s="3"/>
      <c r="CI9" s="56">
        <f t="shared" si="18"/>
        <v>0</v>
      </c>
      <c r="CJ9" s="42">
        <f t="shared" si="5"/>
        <v>0</v>
      </c>
      <c r="CK9" s="42">
        <f t="shared" si="5"/>
        <v>0</v>
      </c>
      <c r="CL9" s="42">
        <f t="shared" si="5"/>
        <v>0</v>
      </c>
      <c r="CM9" s="42">
        <f t="shared" si="5"/>
        <v>0</v>
      </c>
      <c r="CN9" s="42">
        <f t="shared" si="5"/>
        <v>0</v>
      </c>
      <c r="CO9" s="42">
        <f t="shared" si="5"/>
        <v>0</v>
      </c>
      <c r="CP9" s="42">
        <f t="shared" si="5"/>
        <v>0</v>
      </c>
      <c r="CQ9" s="42">
        <f t="shared" si="5"/>
        <v>0</v>
      </c>
      <c r="CR9" s="42">
        <f t="shared" si="5"/>
        <v>0</v>
      </c>
      <c r="CS9" s="42">
        <f t="shared" si="5"/>
        <v>0</v>
      </c>
      <c r="CT9" s="42">
        <f t="shared" si="5"/>
        <v>0</v>
      </c>
      <c r="CU9" s="42">
        <f t="shared" si="5"/>
        <v>0</v>
      </c>
      <c r="CV9" s="42">
        <f t="shared" si="5"/>
        <v>0</v>
      </c>
      <c r="CW9" s="42">
        <f t="shared" si="5"/>
        <v>0</v>
      </c>
      <c r="CX9" s="42">
        <f t="shared" si="5"/>
        <v>0</v>
      </c>
      <c r="CY9" s="42">
        <f t="shared" si="5"/>
        <v>0</v>
      </c>
      <c r="CZ9" s="42">
        <f t="shared" si="6"/>
        <v>0</v>
      </c>
      <c r="DA9" s="42">
        <f t="shared" si="6"/>
        <v>0</v>
      </c>
      <c r="DB9" s="42">
        <f t="shared" si="6"/>
        <v>0</v>
      </c>
      <c r="DC9" s="42">
        <f t="shared" si="6"/>
        <v>0</v>
      </c>
      <c r="DD9" s="42">
        <f t="shared" si="6"/>
        <v>0</v>
      </c>
      <c r="DE9" s="42">
        <f t="shared" si="6"/>
        <v>0</v>
      </c>
      <c r="DF9" s="42">
        <f t="shared" si="6"/>
        <v>0</v>
      </c>
      <c r="DG9" s="42">
        <f t="shared" si="6"/>
        <v>0</v>
      </c>
      <c r="DH9" s="42">
        <f t="shared" si="6"/>
        <v>0</v>
      </c>
      <c r="DI9" s="42">
        <f t="shared" si="6"/>
        <v>0</v>
      </c>
      <c r="DJ9" s="42">
        <f t="shared" si="6"/>
        <v>0</v>
      </c>
      <c r="DK9" s="42">
        <f t="shared" si="6"/>
        <v>0</v>
      </c>
      <c r="DL9" s="42"/>
      <c r="DM9" s="42">
        <f t="shared" si="19"/>
        <v>0</v>
      </c>
      <c r="DN9" s="42">
        <f t="shared" si="19"/>
        <v>0</v>
      </c>
      <c r="DO9" s="42">
        <f t="shared" si="7"/>
        <v>0</v>
      </c>
      <c r="DP9" s="42">
        <f t="shared" si="7"/>
        <v>0</v>
      </c>
      <c r="DQ9" s="42">
        <f t="shared" si="7"/>
        <v>0</v>
      </c>
      <c r="DR9" s="42">
        <f t="shared" si="7"/>
        <v>0</v>
      </c>
      <c r="DS9" s="42">
        <f t="shared" si="7"/>
        <v>0</v>
      </c>
      <c r="DT9" s="42">
        <f t="shared" si="7"/>
        <v>0</v>
      </c>
      <c r="DU9" s="42">
        <f t="shared" si="7"/>
        <v>0</v>
      </c>
      <c r="DV9" s="42">
        <f t="shared" si="7"/>
        <v>0</v>
      </c>
      <c r="DW9" s="42">
        <f t="shared" si="7"/>
        <v>0</v>
      </c>
      <c r="DX9" s="42">
        <f t="shared" si="7"/>
        <v>0</v>
      </c>
      <c r="DY9" s="42">
        <f t="shared" si="7"/>
        <v>0</v>
      </c>
      <c r="DZ9" s="42">
        <f t="shared" si="7"/>
        <v>0</v>
      </c>
      <c r="EA9" s="42">
        <f t="shared" si="7"/>
        <v>0</v>
      </c>
      <c r="EB9" s="42">
        <f t="shared" si="7"/>
        <v>0</v>
      </c>
      <c r="EC9" s="42">
        <f t="shared" si="7"/>
        <v>0</v>
      </c>
      <c r="ED9" s="42">
        <f t="shared" si="8"/>
        <v>0</v>
      </c>
      <c r="EE9" s="42">
        <f t="shared" si="8"/>
        <v>0</v>
      </c>
      <c r="EF9" s="42">
        <f t="shared" si="8"/>
        <v>0</v>
      </c>
      <c r="EG9" s="42">
        <f t="shared" si="8"/>
        <v>0</v>
      </c>
      <c r="EH9" s="42">
        <f t="shared" si="8"/>
        <v>0</v>
      </c>
      <c r="EI9" s="42">
        <f t="shared" si="8"/>
        <v>0</v>
      </c>
      <c r="EJ9" s="42">
        <f t="shared" si="8"/>
        <v>0</v>
      </c>
      <c r="EK9" s="42">
        <f t="shared" si="8"/>
        <v>0</v>
      </c>
      <c r="EL9" s="42">
        <f t="shared" si="8"/>
        <v>0</v>
      </c>
      <c r="EM9" s="42">
        <f t="shared" si="8"/>
        <v>0</v>
      </c>
      <c r="EN9" s="42">
        <f t="shared" si="8"/>
        <v>0</v>
      </c>
      <c r="EO9" s="42">
        <f t="shared" si="8"/>
        <v>0</v>
      </c>
      <c r="EP9" s="42"/>
      <c r="EQ9" s="42">
        <f t="shared" si="20"/>
        <v>1.2181423713095909</v>
      </c>
      <c r="ER9" s="42">
        <f t="shared" si="9"/>
        <v>1.2181423713095909</v>
      </c>
      <c r="ES9" s="42">
        <f t="shared" si="9"/>
        <v>1.2181423713095909</v>
      </c>
      <c r="ET9" s="42">
        <f t="shared" si="9"/>
        <v>1.2181423713095909</v>
      </c>
      <c r="EU9" s="42">
        <f t="shared" si="9"/>
        <v>1.2181423713095909</v>
      </c>
      <c r="EV9" s="42">
        <f t="shared" si="9"/>
        <v>1.2181423713095909</v>
      </c>
      <c r="EW9" s="42">
        <f t="shared" si="9"/>
        <v>1.2181423713095909</v>
      </c>
      <c r="EX9" s="42">
        <f t="shared" si="9"/>
        <v>1.2181423713095909</v>
      </c>
      <c r="EY9" s="42">
        <f t="shared" si="9"/>
        <v>1.2181423713095909</v>
      </c>
      <c r="EZ9" s="42">
        <f t="shared" si="9"/>
        <v>1.2181423713095909</v>
      </c>
      <c r="FA9" s="42">
        <f t="shared" si="9"/>
        <v>1.2181423713095909</v>
      </c>
      <c r="FB9" s="42">
        <f t="shared" si="9"/>
        <v>1.2181423713095909</v>
      </c>
      <c r="FC9" s="42">
        <f t="shared" si="9"/>
        <v>1.2181423713095909</v>
      </c>
      <c r="FD9" s="42">
        <f t="shared" si="9"/>
        <v>1.2181423713095909</v>
      </c>
      <c r="FE9" s="42">
        <f t="shared" si="9"/>
        <v>1.2181423713095909</v>
      </c>
      <c r="FF9" s="42">
        <f t="shared" si="9"/>
        <v>1.2181423713095909</v>
      </c>
      <c r="FG9" s="42">
        <f t="shared" si="9"/>
        <v>1.2181423713095909</v>
      </c>
      <c r="FH9" s="42">
        <f t="shared" si="10"/>
        <v>1.2181423713095909</v>
      </c>
      <c r="FI9" s="42">
        <f t="shared" si="10"/>
        <v>1.2181423713095909</v>
      </c>
      <c r="FJ9" s="42">
        <f t="shared" si="10"/>
        <v>1.2181423713095909</v>
      </c>
      <c r="FK9" s="42">
        <f t="shared" si="10"/>
        <v>1.2181423713095909</v>
      </c>
      <c r="FL9" s="42">
        <f t="shared" si="10"/>
        <v>1.2181423713095909</v>
      </c>
      <c r="FM9" s="42">
        <f t="shared" si="10"/>
        <v>1.2181423713095909</v>
      </c>
      <c r="FN9" s="42">
        <f t="shared" si="10"/>
        <v>1.2181423713095909</v>
      </c>
      <c r="FO9" s="42">
        <f t="shared" si="10"/>
        <v>1.2181423713095909</v>
      </c>
      <c r="FP9" s="42">
        <f t="shared" si="10"/>
        <v>1.2181423713095909</v>
      </c>
      <c r="FQ9" s="42">
        <f t="shared" si="10"/>
        <v>1.2181423713095909</v>
      </c>
      <c r="FR9" s="42">
        <f t="shared" si="10"/>
        <v>1.2181423713095909</v>
      </c>
      <c r="FS9" s="42">
        <f t="shared" si="10"/>
        <v>1.2181423713095909</v>
      </c>
      <c r="FT9" s="42"/>
      <c r="FU9" s="42">
        <f t="shared" si="11"/>
        <v>0</v>
      </c>
      <c r="FV9" s="42">
        <f t="shared" si="11"/>
        <v>7.1693086073602812</v>
      </c>
      <c r="FW9" s="42">
        <f t="shared" si="11"/>
        <v>82.192191787050135</v>
      </c>
      <c r="FX9" s="42">
        <f t="shared" si="11"/>
        <v>301.15963449654384</v>
      </c>
      <c r="FY9" s="42">
        <f t="shared" si="11"/>
        <v>695.80560256348338</v>
      </c>
      <c r="FZ9" s="42">
        <f t="shared" si="11"/>
        <v>1254.162921561182</v>
      </c>
      <c r="GA9" s="42">
        <f t="shared" si="11"/>
        <v>1938.8203678821915</v>
      </c>
      <c r="GB9" s="42">
        <f t="shared" si="11"/>
        <v>2703.633536128591</v>
      </c>
      <c r="GC9" s="42">
        <f t="shared" si="11"/>
        <v>3504.4898831117503</v>
      </c>
      <c r="GD9" s="42">
        <f t="shared" si="11"/>
        <v>4304.697889227924</v>
      </c>
      <c r="GE9" s="42">
        <f t="shared" si="11"/>
        <v>5076.7218445742028</v>
      </c>
      <c r="GF9" s="42">
        <f t="shared" si="11"/>
        <v>5801.832382995326</v>
      </c>
      <c r="GG9" s="42">
        <f t="shared" si="11"/>
        <v>6468.7797103081202</v>
      </c>
      <c r="GH9" s="42">
        <f t="shared" si="11"/>
        <v>7072.1653867150062</v>
      </c>
      <c r="GI9" s="42">
        <f t="shared" si="11"/>
        <v>7610.8757082117108</v>
      </c>
      <c r="GJ9" s="42">
        <f t="shared" si="11"/>
        <v>8086.7402704799779</v>
      </c>
      <c r="GK9" s="42">
        <f t="shared" si="11"/>
        <v>8503.464218611738</v>
      </c>
      <c r="GL9" s="42">
        <f t="shared" si="11"/>
        <v>8865.823127488542</v>
      </c>
      <c r="GM9" s="42">
        <f t="shared" si="11"/>
        <v>9179.0834045510437</v>
      </c>
      <c r="GN9" s="42">
        <f t="shared" si="11"/>
        <v>9448.6037047843874</v>
      </c>
      <c r="GO9" s="42">
        <f t="shared" si="11"/>
        <v>9679.5748447019851</v>
      </c>
      <c r="GP9" s="42">
        <f t="shared" si="11"/>
        <v>9876.8617079304258</v>
      </c>
      <c r="GQ9" s="42">
        <f t="shared" si="11"/>
        <v>10044.917724510091</v>
      </c>
      <c r="GR9" s="42">
        <f t="shared" si="11"/>
        <v>10187.749236008405</v>
      </c>
      <c r="GS9" s="42">
        <f t="shared" si="11"/>
        <v>10308.912827847364</v>
      </c>
      <c r="GT9" s="42">
        <f t="shared" si="11"/>
        <v>10411.533365867643</v>
      </c>
      <c r="GU9" s="42">
        <f t="shared" si="11"/>
        <v>10498.334080203926</v>
      </c>
      <c r="GV9" s="42">
        <f t="shared" si="11"/>
        <v>10571.672748459232</v>
      </c>
      <c r="GW9" s="42">
        <f t="shared" si="11"/>
        <v>10633.580015222526</v>
      </c>
      <c r="GX9"/>
      <c r="GY9" t="s">
        <v>15</v>
      </c>
      <c r="GZ9" s="70">
        <f>GZ5</f>
        <v>19</v>
      </c>
      <c r="HA9" s="18" t="e">
        <f>INDEX($AR$32:$BT$49, $GZ9, AR$28)</f>
        <v>#REF!</v>
      </c>
      <c r="HB9" s="18" t="e">
        <f t="shared" ref="HB9:IC9" si="21">INDEX($AR$32:$BT$49, $GZ9, AS$28)</f>
        <v>#REF!</v>
      </c>
      <c r="HC9" s="18" t="e">
        <f t="shared" si="21"/>
        <v>#REF!</v>
      </c>
      <c r="HD9" s="18" t="e">
        <f t="shared" si="21"/>
        <v>#REF!</v>
      </c>
      <c r="HE9" s="18" t="e">
        <f t="shared" si="21"/>
        <v>#REF!</v>
      </c>
      <c r="HF9" s="18" t="e">
        <f t="shared" si="21"/>
        <v>#REF!</v>
      </c>
      <c r="HG9" s="18" t="e">
        <f t="shared" si="21"/>
        <v>#REF!</v>
      </c>
      <c r="HH9" s="18" t="e">
        <f t="shared" si="21"/>
        <v>#REF!</v>
      </c>
      <c r="HI9" s="18" t="e">
        <f t="shared" si="21"/>
        <v>#REF!</v>
      </c>
      <c r="HJ9" s="18" t="e">
        <f t="shared" si="21"/>
        <v>#REF!</v>
      </c>
      <c r="HK9" s="18" t="e">
        <f t="shared" si="21"/>
        <v>#REF!</v>
      </c>
      <c r="HL9" s="18" t="e">
        <f t="shared" si="21"/>
        <v>#REF!</v>
      </c>
      <c r="HM9" s="18" t="e">
        <f t="shared" si="21"/>
        <v>#REF!</v>
      </c>
      <c r="HN9" s="18" t="e">
        <f t="shared" si="21"/>
        <v>#REF!</v>
      </c>
      <c r="HO9" s="18" t="e">
        <f t="shared" si="21"/>
        <v>#REF!</v>
      </c>
      <c r="HP9" s="18" t="e">
        <f t="shared" si="21"/>
        <v>#REF!</v>
      </c>
      <c r="HQ9" s="18" t="e">
        <f t="shared" si="21"/>
        <v>#REF!</v>
      </c>
      <c r="HR9" s="18" t="e">
        <f t="shared" si="21"/>
        <v>#REF!</v>
      </c>
      <c r="HS9" s="18" t="e">
        <f t="shared" si="21"/>
        <v>#REF!</v>
      </c>
      <c r="HT9" s="18" t="e">
        <f t="shared" si="21"/>
        <v>#REF!</v>
      </c>
      <c r="HU9" s="18" t="e">
        <f t="shared" si="21"/>
        <v>#REF!</v>
      </c>
      <c r="HV9" s="18" t="e">
        <f t="shared" si="21"/>
        <v>#REF!</v>
      </c>
      <c r="HW9" s="18" t="e">
        <f t="shared" si="21"/>
        <v>#REF!</v>
      </c>
      <c r="HX9" s="18" t="e">
        <f t="shared" si="21"/>
        <v>#REF!</v>
      </c>
      <c r="HY9" s="18" t="e">
        <f t="shared" si="21"/>
        <v>#REF!</v>
      </c>
      <c r="HZ9" s="18" t="e">
        <f t="shared" si="21"/>
        <v>#REF!</v>
      </c>
      <c r="IA9" s="18" t="e">
        <f t="shared" si="21"/>
        <v>#REF!</v>
      </c>
      <c r="IB9" s="18" t="e">
        <f t="shared" si="21"/>
        <v>#REF!</v>
      </c>
      <c r="IC9" s="18" t="e">
        <f t="shared" si="21"/>
        <v>#REF!</v>
      </c>
      <c r="IE9" t="s">
        <v>15</v>
      </c>
      <c r="IF9" s="70">
        <f>IF5</f>
        <v>19</v>
      </c>
      <c r="IG9" s="18" t="e">
        <f>INDEX($FU$32:$GW$49, $IF9, FU$28)</f>
        <v>#REF!</v>
      </c>
      <c r="IH9" s="18" t="e">
        <f t="shared" ref="IH9:JA9" si="22">INDEX($FU$32:$GW$49, $IF9, FV$28)</f>
        <v>#REF!</v>
      </c>
      <c r="II9" s="18" t="e">
        <f t="shared" si="22"/>
        <v>#REF!</v>
      </c>
      <c r="IJ9" s="18" t="e">
        <f t="shared" si="22"/>
        <v>#REF!</v>
      </c>
      <c r="IK9" s="18" t="e">
        <f t="shared" si="22"/>
        <v>#REF!</v>
      </c>
      <c r="IL9" s="18" t="e">
        <f t="shared" si="22"/>
        <v>#REF!</v>
      </c>
      <c r="IM9" s="18" t="e">
        <f t="shared" si="22"/>
        <v>#REF!</v>
      </c>
      <c r="IN9" s="18" t="e">
        <f t="shared" si="22"/>
        <v>#REF!</v>
      </c>
      <c r="IO9" s="18" t="e">
        <f t="shared" si="22"/>
        <v>#REF!</v>
      </c>
      <c r="IP9" s="18" t="e">
        <f t="shared" si="22"/>
        <v>#REF!</v>
      </c>
      <c r="IQ9" s="18" t="e">
        <f t="shared" si="22"/>
        <v>#REF!</v>
      </c>
      <c r="IR9" s="18" t="e">
        <f t="shared" si="22"/>
        <v>#REF!</v>
      </c>
      <c r="IS9" s="18" t="e">
        <f t="shared" si="22"/>
        <v>#REF!</v>
      </c>
      <c r="IT9" s="18" t="e">
        <f t="shared" si="22"/>
        <v>#REF!</v>
      </c>
      <c r="IU9" s="18" t="e">
        <f t="shared" si="22"/>
        <v>#REF!</v>
      </c>
      <c r="IV9" s="18" t="e">
        <f t="shared" si="22"/>
        <v>#REF!</v>
      </c>
      <c r="IW9" s="18" t="e">
        <f t="shared" si="22"/>
        <v>#REF!</v>
      </c>
      <c r="IX9" s="18" t="e">
        <f t="shared" si="22"/>
        <v>#REF!</v>
      </c>
      <c r="IY9" s="18" t="e">
        <f t="shared" si="22"/>
        <v>#REF!</v>
      </c>
      <c r="IZ9" s="18" t="e">
        <f t="shared" si="22"/>
        <v>#REF!</v>
      </c>
      <c r="JA9" s="18" t="e">
        <f t="shared" si="22"/>
        <v>#REF!</v>
      </c>
      <c r="JB9" s="18" t="e">
        <f>INDEX($FU$32:$GW$49, $IF9, GP$28)</f>
        <v>#REF!</v>
      </c>
      <c r="JC9" s="18" t="e">
        <f t="shared" ref="JC9:JI9" si="23">INDEX($FU$32:$GW$49, $IF9, GQ$28)</f>
        <v>#REF!</v>
      </c>
      <c r="JD9" s="18" t="e">
        <f t="shared" si="23"/>
        <v>#REF!</v>
      </c>
      <c r="JE9" s="18" t="e">
        <f t="shared" si="23"/>
        <v>#REF!</v>
      </c>
      <c r="JF9" s="18" t="e">
        <f t="shared" si="23"/>
        <v>#REF!</v>
      </c>
      <c r="JG9" s="18" t="e">
        <f t="shared" si="23"/>
        <v>#REF!</v>
      </c>
      <c r="JH9" s="18" t="e">
        <f t="shared" si="23"/>
        <v>#REF!</v>
      </c>
      <c r="JI9" s="18" t="e">
        <f t="shared" si="23"/>
        <v>#REF!</v>
      </c>
    </row>
    <row r="10" spans="1:271" x14ac:dyDescent="0.25">
      <c r="A10" s="24">
        <v>6</v>
      </c>
      <c r="B10" s="22" t="str">
        <f t="shared" si="14"/>
        <v/>
      </c>
      <c r="C10" s="3"/>
      <c r="D10" s="43" t="s">
        <v>114</v>
      </c>
      <c r="E10" s="43"/>
      <c r="F10" s="43"/>
      <c r="G10" s="43"/>
      <c r="H10" s="43"/>
      <c r="I10" s="43"/>
      <c r="J10" s="43"/>
      <c r="K10" s="43">
        <v>62</v>
      </c>
      <c r="L10" s="43">
        <f>IF('Graph-Settings'!$I$6='Graph-Settings'!$C$46, K10, 'Graph-Settings'!$I$6)</f>
        <v>62</v>
      </c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50"/>
      <c r="AQ10" s="65"/>
      <c r="AR10" s="57">
        <f t="shared" ref="AR10:BT10" si="24">AR24+CI10*(AR25-AR24)</f>
        <v>0</v>
      </c>
      <c r="AS10" s="57">
        <f t="shared" si="24"/>
        <v>0.17868728336837691</v>
      </c>
      <c r="AT10" s="57">
        <f t="shared" si="24"/>
        <v>1.0749762699763432</v>
      </c>
      <c r="AU10" s="57">
        <f t="shared" si="24"/>
        <v>2.7554651769882148</v>
      </c>
      <c r="AV10" s="57">
        <f t="shared" si="24"/>
        <v>5.0095412502866683</v>
      </c>
      <c r="AW10" s="57">
        <f t="shared" si="24"/>
        <v>15.051649391037969</v>
      </c>
      <c r="AX10" s="57">
        <f t="shared" si="24"/>
        <v>24.257608634041986</v>
      </c>
      <c r="AY10" s="57">
        <f t="shared" si="24"/>
        <v>30.711664878104756</v>
      </c>
      <c r="AZ10" s="57">
        <f t="shared" si="24"/>
        <v>35.363992772657838</v>
      </c>
      <c r="BA10" s="57">
        <f t="shared" si="24"/>
        <v>38.896233361998917</v>
      </c>
      <c r="BB10" s="57">
        <f t="shared" si="24"/>
        <v>41.712148651941646</v>
      </c>
      <c r="BC10" s="57">
        <f t="shared" si="24"/>
        <v>44.039647780805417</v>
      </c>
      <c r="BD10" s="57">
        <f t="shared" si="24"/>
        <v>46.009989670140705</v>
      </c>
      <c r="BE10" s="57">
        <f t="shared" si="24"/>
        <v>47.703244158227307</v>
      </c>
      <c r="BF10" s="57">
        <f t="shared" si="24"/>
        <v>49.17200468388058</v>
      </c>
      <c r="BG10" s="57">
        <f t="shared" si="24"/>
        <v>50.453465849314185</v>
      </c>
      <c r="BH10" s="57">
        <f t="shared" si="24"/>
        <v>51.575645897493523</v>
      </c>
      <c r="BI10" s="57">
        <f t="shared" si="24"/>
        <v>52.560697715141004</v>
      </c>
      <c r="BJ10" s="57">
        <f t="shared" si="24"/>
        <v>53.426753737693232</v>
      </c>
      <c r="BK10" s="57">
        <f t="shared" si="24"/>
        <v>54.189012688214788</v>
      </c>
      <c r="BL10" s="57">
        <f t="shared" si="24"/>
        <v>54.860420015020395</v>
      </c>
      <c r="BM10" s="57">
        <f t="shared" si="24"/>
        <v>55.452121196328477</v>
      </c>
      <c r="BN10" s="57">
        <f t="shared" si="24"/>
        <v>55.973781913437243</v>
      </c>
      <c r="BO10" s="57">
        <f t="shared" si="24"/>
        <v>56.433826106024071</v>
      </c>
      <c r="BP10" s="57">
        <f t="shared" si="24"/>
        <v>56.839620633594599</v>
      </c>
      <c r="BQ10" s="57">
        <f t="shared" si="24"/>
        <v>57.197623368934202</v>
      </c>
      <c r="BR10" s="57">
        <f t="shared" si="24"/>
        <v>57.513505001216949</v>
      </c>
      <c r="BS10" s="57">
        <f t="shared" si="24"/>
        <v>57.792251106257595</v>
      </c>
      <c r="BT10" s="57">
        <f t="shared" si="24"/>
        <v>58.038248856967243</v>
      </c>
      <c r="BU10" s="3"/>
      <c r="BV10" s="3"/>
      <c r="BW10" s="57" t="s">
        <v>114</v>
      </c>
      <c r="BX10" s="43"/>
      <c r="BY10" s="43"/>
      <c r="BZ10" s="43"/>
      <c r="CA10" s="43">
        <f>5*(1-EXP(-0.0149*L10))^2.48</f>
        <v>1.4260786120206985</v>
      </c>
      <c r="CB10" s="43"/>
      <c r="CC10" s="6">
        <f>$CG$1</f>
        <v>6</v>
      </c>
      <c r="CD10" s="43">
        <v>1.8</v>
      </c>
      <c r="CE10" s="43">
        <f t="shared" si="4"/>
        <v>2381.5836371856572</v>
      </c>
      <c r="CF10" s="43">
        <f>CE10/(300*CA10)</f>
        <v>5.5667422938932392</v>
      </c>
      <c r="CG10" s="43">
        <f>((1.5-0.00275*CC1)^4)/(460+(25.9*CC1))*1000</f>
        <v>0.77823696465479297</v>
      </c>
      <c r="CH10" s="3"/>
      <c r="CI10" s="57">
        <f t="shared" ref="CI10:DK10" si="25">IF(1-EXP(-0.23*(AR24-$CF10))&lt;0, 0, 1-EXP(-0.23*(AR24-$CF10)))</f>
        <v>0</v>
      </c>
      <c r="CJ10" s="57">
        <f t="shared" si="25"/>
        <v>0</v>
      </c>
      <c r="CK10" s="57">
        <f t="shared" si="25"/>
        <v>0</v>
      </c>
      <c r="CL10" s="57">
        <f t="shared" si="25"/>
        <v>0</v>
      </c>
      <c r="CM10" s="57">
        <f t="shared" si="25"/>
        <v>0</v>
      </c>
      <c r="CN10" s="57">
        <f t="shared" si="25"/>
        <v>0.37026389695926509</v>
      </c>
      <c r="CO10" s="57">
        <f t="shared" si="25"/>
        <v>0.6584485778587359</v>
      </c>
      <c r="CP10" s="57">
        <f t="shared" si="25"/>
        <v>0.81182651236250858</v>
      </c>
      <c r="CQ10" s="57">
        <f t="shared" si="25"/>
        <v>0.89218987679444828</v>
      </c>
      <c r="CR10" s="57">
        <f t="shared" si="25"/>
        <v>0.93493697948267329</v>
      </c>
      <c r="CS10" s="57">
        <f t="shared" si="25"/>
        <v>0.95842429282324682</v>
      </c>
      <c r="CT10" s="57">
        <f t="shared" si="25"/>
        <v>0.97186605123737035</v>
      </c>
      <c r="CU10" s="57">
        <f t="shared" si="25"/>
        <v>0.97989912557537406</v>
      </c>
      <c r="CV10" s="57">
        <f t="shared" si="25"/>
        <v>0.98490741802077264</v>
      </c>
      <c r="CW10" s="57">
        <f t="shared" si="25"/>
        <v>0.98815530475709734</v>
      </c>
      <c r="CX10" s="57">
        <f t="shared" si="25"/>
        <v>0.99033762304661233</v>
      </c>
      <c r="CY10" s="57">
        <f t="shared" si="25"/>
        <v>0.9918504988103416</v>
      </c>
      <c r="CZ10" s="57">
        <f t="shared" si="25"/>
        <v>0.99292806577594517</v>
      </c>
      <c r="DA10" s="57">
        <f t="shared" si="25"/>
        <v>0.99371356905980568</v>
      </c>
      <c r="DB10" s="57">
        <f t="shared" si="25"/>
        <v>0.99429753300028911</v>
      </c>
      <c r="DC10" s="57">
        <f t="shared" si="25"/>
        <v>0.9947389109437037</v>
      </c>
      <c r="DD10" s="57">
        <f t="shared" si="25"/>
        <v>0.99507717299472487</v>
      </c>
      <c r="DE10" s="57">
        <f t="shared" si="25"/>
        <v>0.99533942170971967</v>
      </c>
      <c r="DF10" s="57">
        <f t="shared" si="25"/>
        <v>0.99554469955443547</v>
      </c>
      <c r="DG10" s="57">
        <f t="shared" si="25"/>
        <v>0.99570666580957823</v>
      </c>
      <c r="DH10" s="57">
        <f t="shared" si="25"/>
        <v>0.99583530167660173</v>
      </c>
      <c r="DI10" s="57">
        <f t="shared" si="25"/>
        <v>0.99593802180101287</v>
      </c>
      <c r="DJ10" s="57">
        <f t="shared" si="25"/>
        <v>0.99602041477871683</v>
      </c>
      <c r="DK10" s="57">
        <f t="shared" si="25"/>
        <v>0.99608674668248343</v>
      </c>
      <c r="DL10" s="43"/>
      <c r="DM10" s="43">
        <f t="shared" si="19"/>
        <v>0</v>
      </c>
      <c r="DN10" s="43">
        <f t="shared" si="19"/>
        <v>0</v>
      </c>
      <c r="DO10" s="43">
        <f t="shared" si="7"/>
        <v>0</v>
      </c>
      <c r="DP10" s="43">
        <f t="shared" si="7"/>
        <v>0</v>
      </c>
      <c r="DQ10" s="43">
        <f t="shared" si="7"/>
        <v>0</v>
      </c>
      <c r="DR10" s="43">
        <f t="shared" si="7"/>
        <v>0.66647501452667723</v>
      </c>
      <c r="DS10" s="43">
        <f t="shared" si="7"/>
        <v>1.1852074401457247</v>
      </c>
      <c r="DT10" s="43">
        <f t="shared" si="7"/>
        <v>1.4612877222525156</v>
      </c>
      <c r="DU10" s="43">
        <f t="shared" si="7"/>
        <v>1.6059417782300069</v>
      </c>
      <c r="DV10" s="43">
        <f t="shared" si="7"/>
        <v>1.6828865630688119</v>
      </c>
      <c r="DW10" s="43">
        <f t="shared" si="7"/>
        <v>1.7251637270818443</v>
      </c>
      <c r="DX10" s="43">
        <f t="shared" si="7"/>
        <v>1.7493588922272667</v>
      </c>
      <c r="DY10" s="43">
        <f t="shared" si="7"/>
        <v>1.7638184260356733</v>
      </c>
      <c r="DZ10" s="43">
        <f t="shared" si="7"/>
        <v>1.7728333524373907</v>
      </c>
      <c r="EA10" s="43">
        <f t="shared" si="7"/>
        <v>1.7786795485627753</v>
      </c>
      <c r="EB10" s="43">
        <f t="shared" si="7"/>
        <v>1.7826077214839022</v>
      </c>
      <c r="EC10" s="43">
        <f t="shared" si="7"/>
        <v>1.7853308978586149</v>
      </c>
      <c r="ED10" s="43">
        <f t="shared" si="8"/>
        <v>1.7872705183967013</v>
      </c>
      <c r="EE10" s="43">
        <f t="shared" si="8"/>
        <v>1.7886844243076503</v>
      </c>
      <c r="EF10" s="43">
        <f t="shared" si="8"/>
        <v>1.7897355594005204</v>
      </c>
      <c r="EG10" s="43">
        <f t="shared" si="8"/>
        <v>1.7905300396986668</v>
      </c>
      <c r="EH10" s="43">
        <f t="shared" si="8"/>
        <v>1.7911389113905047</v>
      </c>
      <c r="EI10" s="43">
        <f t="shared" si="8"/>
        <v>1.7916109590774953</v>
      </c>
      <c r="EJ10" s="43">
        <f t="shared" si="8"/>
        <v>1.791980459197984</v>
      </c>
      <c r="EK10" s="43">
        <f t="shared" si="8"/>
        <v>1.7922719984572408</v>
      </c>
      <c r="EL10" s="43">
        <f t="shared" si="8"/>
        <v>1.7925035430178831</v>
      </c>
      <c r="EM10" s="43">
        <f t="shared" si="8"/>
        <v>1.7926884392418232</v>
      </c>
      <c r="EN10" s="43">
        <f t="shared" si="8"/>
        <v>1.7928367466016903</v>
      </c>
      <c r="EO10" s="43">
        <f t="shared" si="8"/>
        <v>1.7929561440284703</v>
      </c>
      <c r="EP10" s="43"/>
      <c r="EQ10" s="43">
        <f>DM10+$CA10</f>
        <v>1.4260786120206985</v>
      </c>
      <c r="ER10" s="43">
        <f t="shared" si="9"/>
        <v>1.4260786120206985</v>
      </c>
      <c r="ES10" s="43">
        <f t="shared" si="9"/>
        <v>1.4260786120206985</v>
      </c>
      <c r="ET10" s="43">
        <f t="shared" si="9"/>
        <v>1.4260786120206985</v>
      </c>
      <c r="EU10" s="43">
        <f t="shared" si="9"/>
        <v>1.4260786120206985</v>
      </c>
      <c r="EV10" s="43">
        <f t="shared" si="9"/>
        <v>2.0925536265473759</v>
      </c>
      <c r="EW10" s="43">
        <f t="shared" si="9"/>
        <v>2.611286052166423</v>
      </c>
      <c r="EX10" s="43">
        <f t="shared" si="9"/>
        <v>2.8873663342732141</v>
      </c>
      <c r="EY10" s="43">
        <f t="shared" si="9"/>
        <v>3.0320203902507057</v>
      </c>
      <c r="EZ10" s="43">
        <f t="shared" si="9"/>
        <v>3.1089651750895104</v>
      </c>
      <c r="FA10" s="43">
        <f t="shared" si="9"/>
        <v>3.1512423391025428</v>
      </c>
      <c r="FB10" s="43">
        <f t="shared" si="9"/>
        <v>3.1754375042479652</v>
      </c>
      <c r="FC10" s="43">
        <f t="shared" si="9"/>
        <v>3.1898970380563716</v>
      </c>
      <c r="FD10" s="43">
        <f t="shared" si="9"/>
        <v>3.1989119644580892</v>
      </c>
      <c r="FE10" s="43">
        <f t="shared" si="9"/>
        <v>3.2047581605834736</v>
      </c>
      <c r="FF10" s="43">
        <f t="shared" si="9"/>
        <v>3.208686333504601</v>
      </c>
      <c r="FG10" s="43">
        <f t="shared" si="9"/>
        <v>3.2114095098793136</v>
      </c>
      <c r="FH10" s="43">
        <f t="shared" si="10"/>
        <v>3.2133491304173996</v>
      </c>
      <c r="FI10" s="43">
        <f t="shared" si="10"/>
        <v>3.2147630363283488</v>
      </c>
      <c r="FJ10" s="43">
        <f t="shared" si="10"/>
        <v>3.2158141714212189</v>
      </c>
      <c r="FK10" s="43">
        <f t="shared" si="10"/>
        <v>3.2166086517193655</v>
      </c>
      <c r="FL10" s="43">
        <f t="shared" si="10"/>
        <v>3.217217523411203</v>
      </c>
      <c r="FM10" s="43">
        <f t="shared" si="10"/>
        <v>3.2176895710981936</v>
      </c>
      <c r="FN10" s="43">
        <f t="shared" si="10"/>
        <v>3.2180590712186827</v>
      </c>
      <c r="FO10" s="43">
        <f t="shared" si="10"/>
        <v>3.2183506104779394</v>
      </c>
      <c r="FP10" s="43">
        <f t="shared" si="10"/>
        <v>3.2185821550385816</v>
      </c>
      <c r="FQ10" s="43">
        <f t="shared" si="10"/>
        <v>3.2187670512625219</v>
      </c>
      <c r="FR10" s="43">
        <f t="shared" si="10"/>
        <v>3.2189153586223886</v>
      </c>
      <c r="FS10" s="43">
        <f t="shared" si="10"/>
        <v>3.2190347560491688</v>
      </c>
      <c r="FT10" s="43"/>
      <c r="FU10" s="43">
        <f>300*EQ10*AR10</f>
        <v>0</v>
      </c>
      <c r="FV10" s="43">
        <f t="shared" si="11"/>
        <v>76.446633915517268</v>
      </c>
      <c r="FW10" s="43">
        <f t="shared" si="11"/>
        <v>459.9002001129154</v>
      </c>
      <c r="FX10" s="43">
        <f t="shared" si="11"/>
        <v>1178.8529865212165</v>
      </c>
      <c r="FY10" s="43">
        <f t="shared" si="11"/>
        <v>2143.1998899207742</v>
      </c>
      <c r="FZ10" s="43">
        <f t="shared" si="11"/>
        <v>9448.9150556208315</v>
      </c>
      <c r="GA10" s="43">
        <f t="shared" si="11"/>
        <v>19003.066525495691</v>
      </c>
      <c r="GB10" s="43">
        <f t="shared" si="11"/>
        <v>26602.748171556224</v>
      </c>
      <c r="GC10" s="43">
        <f t="shared" si="11"/>
        <v>32167.304150213145</v>
      </c>
      <c r="GD10" s="43">
        <f t="shared" si="11"/>
        <v>36278.110489382831</v>
      </c>
      <c r="GE10" s="43">
        <f t="shared" si="11"/>
        <v>39433.52666608127</v>
      </c>
      <c r="GF10" s="43">
        <f t="shared" si="11"/>
        <v>41953.544771112058</v>
      </c>
      <c r="GG10" s="43">
        <f t="shared" si="11"/>
        <v>44030.138930935827</v>
      </c>
      <c r="GH10" s="43">
        <f t="shared" si="11"/>
        <v>45779.543544365632</v>
      </c>
      <c r="GI10" s="43">
        <f t="shared" si="11"/>
        <v>47275.314984874523</v>
      </c>
      <c r="GJ10" s="43">
        <f t="shared" si="11"/>
        <v>48566.803904590663</v>
      </c>
      <c r="GK10" s="43">
        <f t="shared" si="11"/>
        <v>49689.155914013609</v>
      </c>
      <c r="GL10" s="43">
        <f t="shared" si="11"/>
        <v>50668.761689124047</v>
      </c>
      <c r="GM10" s="43">
        <f t="shared" si="11"/>
        <v>51526.305920086095</v>
      </c>
      <c r="GN10" s="43">
        <f t="shared" si="11"/>
        <v>52278.53848142561</v>
      </c>
      <c r="GO10" s="43">
        <f t="shared" si="11"/>
        <v>52939.350497181855</v>
      </c>
      <c r="GP10" s="43">
        <f t="shared" si="11"/>
        <v>53520.460806944939</v>
      </c>
      <c r="GQ10" s="43">
        <f t="shared" si="11"/>
        <v>54031.876295337512</v>
      </c>
      <c r="GR10" s="43">
        <f t="shared" si="11"/>
        <v>54482.215807220542</v>
      </c>
      <c r="GS10" s="43">
        <f t="shared" si="11"/>
        <v>54878.948329639097</v>
      </c>
      <c r="GT10" s="43">
        <f t="shared" si="11"/>
        <v>55228.57496576081</v>
      </c>
      <c r="GU10" s="43">
        <f t="shared" si="11"/>
        <v>55536.772470161821</v>
      </c>
      <c r="GV10" s="43">
        <f t="shared" si="11"/>
        <v>55808.509408588288</v>
      </c>
      <c r="GW10" s="43">
        <f t="shared" si="11"/>
        <v>56048.142075242555</v>
      </c>
      <c r="GX10"/>
    </row>
    <row r="11" spans="1:271" x14ac:dyDescent="0.25">
      <c r="A11" s="24">
        <v>7</v>
      </c>
      <c r="B11" s="22" t="str">
        <f t="shared" si="14"/>
        <v/>
      </c>
      <c r="C11" s="3"/>
      <c r="D11" s="41" t="s">
        <v>9</v>
      </c>
      <c r="E11" s="41">
        <v>45</v>
      </c>
      <c r="F11" s="41">
        <v>3.0499999999999999E-2</v>
      </c>
      <c r="G11" s="41">
        <v>2</v>
      </c>
      <c r="H11" s="41"/>
      <c r="I11" s="41"/>
      <c r="J11" s="41">
        <v>0.85</v>
      </c>
      <c r="K11" s="41">
        <v>106</v>
      </c>
      <c r="L11" s="41">
        <f>IF('Graph-Settings'!$I$6='Graph-Settings'!$C$46, K11, 'Graph-Settings'!$I$6)</f>
        <v>106</v>
      </c>
      <c r="M11" s="41">
        <f t="shared" si="15"/>
        <v>1</v>
      </c>
      <c r="N11" s="41">
        <f t="shared" si="0"/>
        <v>0</v>
      </c>
      <c r="O11" s="41">
        <f t="shared" si="0"/>
        <v>0.24254239588757248</v>
      </c>
      <c r="P11" s="41">
        <f t="shared" si="0"/>
        <v>0.90025139154772904</v>
      </c>
      <c r="Q11" s="41">
        <f t="shared" si="0"/>
        <v>1.8814071617084194</v>
      </c>
      <c r="R11" s="41">
        <f t="shared" si="0"/>
        <v>3.1096854131059932</v>
      </c>
      <c r="S11" s="41">
        <f t="shared" si="0"/>
        <v>4.5218019686759456</v>
      </c>
      <c r="T11" s="41">
        <f t="shared" si="0"/>
        <v>6.0655035616495301</v>
      </c>
      <c r="U11" s="41">
        <f t="shared" si="0"/>
        <v>7.6978549126372737</v>
      </c>
      <c r="V11" s="41">
        <f t="shared" si="0"/>
        <v>9.3837792948756586</v>
      </c>
      <c r="W11" s="41">
        <f t="shared" si="0"/>
        <v>11.09481591097021</v>
      </c>
      <c r="X11" s="41">
        <f t="shared" si="0"/>
        <v>12.808062652479125</v>
      </c>
      <c r="Y11" s="41">
        <f t="shared" si="0"/>
        <v>14.505277314971778</v>
      </c>
      <c r="Z11" s="41">
        <f t="shared" si="0"/>
        <v>16.172114201709078</v>
      </c>
      <c r="AA11" s="41">
        <f t="shared" si="0"/>
        <v>17.797476359761731</v>
      </c>
      <c r="AB11" s="41">
        <f t="shared" si="0"/>
        <v>19.372966531257365</v>
      </c>
      <c r="AC11" s="41">
        <f t="shared" si="0"/>
        <v>20.892422336519857</v>
      </c>
      <c r="AD11" s="41">
        <f t="shared" ref="X11:AG12" si="26">$E11*(1-EXP(-$F11*AD$4))^$G11</f>
        <v>22.351523292627874</v>
      </c>
      <c r="AE11" s="41">
        <f t="shared" si="26"/>
        <v>23.747459059722775</v>
      </c>
      <c r="AF11" s="41">
        <f t="shared" si="26"/>
        <v>25.078649840586738</v>
      </c>
      <c r="AG11" s="41">
        <f t="shared" si="26"/>
        <v>26.344511172937011</v>
      </c>
      <c r="AH11" s="41">
        <f t="shared" si="1"/>
        <v>27.54525647973038</v>
      </c>
      <c r="AI11" s="41">
        <f t="shared" si="1"/>
        <v>28.681731707309588</v>
      </c>
      <c r="AJ11" s="41">
        <f t="shared" si="1"/>
        <v>29.755277207418771</v>
      </c>
      <c r="AK11" s="41">
        <f t="shared" si="1"/>
        <v>30.767612726675178</v>
      </c>
      <c r="AL11" s="41">
        <f t="shared" si="1"/>
        <v>31.720741972920646</v>
      </c>
      <c r="AM11" s="41">
        <f t="shared" si="1"/>
        <v>32.616873746496779</v>
      </c>
      <c r="AN11" s="41">
        <f t="shared" si="1"/>
        <v>33.458357068340717</v>
      </c>
      <c r="AO11" s="41">
        <f t="shared" si="1"/>
        <v>34.24762811656268</v>
      </c>
      <c r="AP11" s="51">
        <f t="shared" si="1"/>
        <v>34.987167108003028</v>
      </c>
      <c r="AQ11" s="3"/>
      <c r="AR11" s="58">
        <f t="shared" si="16"/>
        <v>0</v>
      </c>
      <c r="AS11" s="41">
        <f t="shared" si="16"/>
        <v>0.24254239588757248</v>
      </c>
      <c r="AT11" s="41">
        <f t="shared" si="16"/>
        <v>0.90025139154772904</v>
      </c>
      <c r="AU11" s="41">
        <f t="shared" si="16"/>
        <v>1.8814071617084194</v>
      </c>
      <c r="AV11" s="41">
        <f t="shared" si="16"/>
        <v>3.1096854131059932</v>
      </c>
      <c r="AW11" s="41">
        <f t="shared" si="16"/>
        <v>4.5218019686759456</v>
      </c>
      <c r="AX11" s="41">
        <f t="shared" si="16"/>
        <v>6.0655035616495301</v>
      </c>
      <c r="AY11" s="41">
        <f t="shared" si="16"/>
        <v>7.6978549126372737</v>
      </c>
      <c r="AZ11" s="41">
        <f t="shared" si="16"/>
        <v>9.3837792948756586</v>
      </c>
      <c r="BA11" s="41">
        <f t="shared" si="16"/>
        <v>11.09481591097021</v>
      </c>
      <c r="BB11" s="41">
        <f t="shared" si="16"/>
        <v>12.808062652479125</v>
      </c>
      <c r="BC11" s="41">
        <f t="shared" si="16"/>
        <v>14.505277314971778</v>
      </c>
      <c r="BD11" s="41">
        <f t="shared" si="16"/>
        <v>16.172114201709078</v>
      </c>
      <c r="BE11" s="41">
        <f t="shared" si="16"/>
        <v>17.797476359761731</v>
      </c>
      <c r="BF11" s="41">
        <f t="shared" si="16"/>
        <v>19.372966531257365</v>
      </c>
      <c r="BG11" s="41">
        <f t="shared" si="16"/>
        <v>20.892422336519857</v>
      </c>
      <c r="BH11" s="41">
        <f t="shared" ref="BH11:BT16" si="27">$M11*AD11</f>
        <v>22.351523292627874</v>
      </c>
      <c r="BI11" s="41">
        <f t="shared" si="27"/>
        <v>23.747459059722775</v>
      </c>
      <c r="BJ11" s="41">
        <f t="shared" si="27"/>
        <v>25.078649840586738</v>
      </c>
      <c r="BK11" s="41">
        <f t="shared" si="27"/>
        <v>26.344511172937011</v>
      </c>
      <c r="BL11" s="41">
        <f t="shared" si="27"/>
        <v>27.54525647973038</v>
      </c>
      <c r="BM11" s="41">
        <f t="shared" si="27"/>
        <v>28.681731707309588</v>
      </c>
      <c r="BN11" s="41">
        <f t="shared" si="27"/>
        <v>29.755277207418771</v>
      </c>
      <c r="BO11" s="41">
        <f t="shared" si="27"/>
        <v>30.767612726675178</v>
      </c>
      <c r="BP11" s="41">
        <f t="shared" si="27"/>
        <v>31.720741972920646</v>
      </c>
      <c r="BQ11" s="41">
        <f t="shared" si="27"/>
        <v>32.616873746496779</v>
      </c>
      <c r="BR11" s="41">
        <f t="shared" si="27"/>
        <v>33.458357068340717</v>
      </c>
      <c r="BS11" s="41">
        <f t="shared" si="27"/>
        <v>34.24762811656268</v>
      </c>
      <c r="BT11" s="51">
        <f t="shared" si="27"/>
        <v>34.987167108003028</v>
      </c>
      <c r="BU11" s="3"/>
      <c r="BV11" s="3"/>
      <c r="BW11" s="58" t="s">
        <v>9</v>
      </c>
      <c r="BX11" s="41"/>
      <c r="BY11" s="41">
        <f>2*(1-EXP(-0.104*(BY1-70)))</f>
        <v>1.7748194647088766</v>
      </c>
      <c r="BZ11" s="41">
        <f>1.5*(1-EXP(-0.0201*L11))</f>
        <v>1.3218509807061996</v>
      </c>
      <c r="CA11" s="41">
        <f>IF(BY11&gt;0, BZ11+BY11, BZ11)</f>
        <v>3.096670445415076</v>
      </c>
      <c r="CB11" s="41"/>
      <c r="CC11" s="41">
        <v>10</v>
      </c>
      <c r="CD11" s="41">
        <v>0.5</v>
      </c>
      <c r="CE11" s="41">
        <f t="shared" si="4"/>
        <v>5124.3520913445218</v>
      </c>
      <c r="CF11" s="41">
        <f t="shared" si="17"/>
        <v>5.5159804502624503</v>
      </c>
      <c r="CG11" s="41"/>
      <c r="CH11" s="3"/>
      <c r="CI11" s="58">
        <f t="shared" si="18"/>
        <v>0</v>
      </c>
      <c r="CJ11" s="41">
        <f t="shared" si="18"/>
        <v>0</v>
      </c>
      <c r="CK11" s="41">
        <f t="shared" si="18"/>
        <v>0</v>
      </c>
      <c r="CL11" s="41">
        <f t="shared" si="18"/>
        <v>0</v>
      </c>
      <c r="CM11" s="41">
        <f t="shared" si="18"/>
        <v>0</v>
      </c>
      <c r="CN11" s="41">
        <f t="shared" si="18"/>
        <v>0</v>
      </c>
      <c r="CO11" s="41">
        <f t="shared" si="18"/>
        <v>0.11872919411461502</v>
      </c>
      <c r="CP11" s="41">
        <f t="shared" si="18"/>
        <v>0.39457895832269285</v>
      </c>
      <c r="CQ11" s="41">
        <f t="shared" si="18"/>
        <v>0.58917737799046765</v>
      </c>
      <c r="CR11" s="41">
        <f t="shared" si="18"/>
        <v>0.72283219332938897</v>
      </c>
      <c r="CS11" s="41">
        <f t="shared" si="18"/>
        <v>0.8130995032171241</v>
      </c>
      <c r="CT11" s="41">
        <f t="shared" si="18"/>
        <v>0.87350320143016458</v>
      </c>
      <c r="CU11" s="41">
        <f t="shared" si="18"/>
        <v>0.91378497071299081</v>
      </c>
      <c r="CV11" s="41">
        <f t="shared" si="18"/>
        <v>0.94067616172189272</v>
      </c>
      <c r="CW11" s="41">
        <f t="shared" si="18"/>
        <v>0.95870883806425178</v>
      </c>
      <c r="CX11" s="41">
        <f t="shared" si="18"/>
        <v>0.97088732503531505</v>
      </c>
      <c r="CY11" s="41">
        <f t="shared" ref="CY11:DK11" si="28">IF(1-EXP(-0.23*(BH11-$CF11))&lt;0, 0, 1-EXP(-0.23*(BH11-$CF11)))</f>
        <v>0.97918694518343985</v>
      </c>
      <c r="CZ11" s="41">
        <f t="shared" si="28"/>
        <v>0.9849027108863504</v>
      </c>
      <c r="DA11" s="41">
        <f t="shared" si="28"/>
        <v>0.98888449123489519</v>
      </c>
      <c r="DB11" s="41">
        <f t="shared" si="28"/>
        <v>0.99169221345675285</v>
      </c>
      <c r="DC11" s="41">
        <f t="shared" si="28"/>
        <v>0.99369702469716326</v>
      </c>
      <c r="DD11" s="41">
        <f t="shared" si="28"/>
        <v>0.99514682810642219</v>
      </c>
      <c r="DE11" s="41">
        <f t="shared" si="28"/>
        <v>0.99620866945473752</v>
      </c>
      <c r="DF11" s="41">
        <f t="shared" si="28"/>
        <v>0.99699619488867586</v>
      </c>
      <c r="DG11" s="41">
        <f t="shared" si="28"/>
        <v>0.99758750826390874</v>
      </c>
      <c r="DH11" s="41">
        <f t="shared" si="28"/>
        <v>0.99803685099174244</v>
      </c>
      <c r="DI11" s="41">
        <f t="shared" si="28"/>
        <v>0.99838229471096873</v>
      </c>
      <c r="DJ11" s="41">
        <f t="shared" si="28"/>
        <v>0.99865084790718028</v>
      </c>
      <c r="DK11" s="41">
        <f t="shared" si="28"/>
        <v>0.99886187479945998</v>
      </c>
      <c r="DL11" s="41"/>
      <c r="DM11" s="41">
        <f t="shared" si="19"/>
        <v>0</v>
      </c>
      <c r="DN11" s="41">
        <f t="shared" si="7"/>
        <v>0</v>
      </c>
      <c r="DO11" s="41">
        <f t="shared" si="7"/>
        <v>0</v>
      </c>
      <c r="DP11" s="41">
        <f t="shared" si="7"/>
        <v>0</v>
      </c>
      <c r="DQ11" s="41">
        <f t="shared" si="7"/>
        <v>0</v>
      </c>
      <c r="DR11" s="41">
        <f t="shared" si="7"/>
        <v>0</v>
      </c>
      <c r="DS11" s="41">
        <f t="shared" si="7"/>
        <v>5.9364597057307511E-2</v>
      </c>
      <c r="DT11" s="41">
        <f t="shared" si="7"/>
        <v>0.19728947916134643</v>
      </c>
      <c r="DU11" s="41">
        <f t="shared" si="7"/>
        <v>0.29458868899523383</v>
      </c>
      <c r="DV11" s="41">
        <f t="shared" si="7"/>
        <v>0.36141609666469449</v>
      </c>
      <c r="DW11" s="41">
        <f t="shared" si="7"/>
        <v>0.40654975160856205</v>
      </c>
      <c r="DX11" s="41">
        <f t="shared" si="7"/>
        <v>0.43675160071508229</v>
      </c>
      <c r="DY11" s="41">
        <f t="shared" si="7"/>
        <v>0.4568924853564954</v>
      </c>
      <c r="DZ11" s="41">
        <f t="shared" si="7"/>
        <v>0.47033808086094636</v>
      </c>
      <c r="EA11" s="41">
        <f t="shared" si="7"/>
        <v>0.47935441903212589</v>
      </c>
      <c r="EB11" s="41">
        <f t="shared" si="7"/>
        <v>0.48544366251765753</v>
      </c>
      <c r="EC11" s="41">
        <f t="shared" si="7"/>
        <v>0.48959347259171992</v>
      </c>
      <c r="ED11" s="41">
        <f t="shared" si="8"/>
        <v>0.4924513554431752</v>
      </c>
      <c r="EE11" s="41">
        <f t="shared" si="8"/>
        <v>0.4944422456174476</v>
      </c>
      <c r="EF11" s="41">
        <f t="shared" si="8"/>
        <v>0.49584610672837642</v>
      </c>
      <c r="EG11" s="41">
        <f t="shared" si="8"/>
        <v>0.49684851234858163</v>
      </c>
      <c r="EH11" s="41">
        <f t="shared" si="8"/>
        <v>0.49757341405321109</v>
      </c>
      <c r="EI11" s="41">
        <f t="shared" si="8"/>
        <v>0.49810433472736876</v>
      </c>
      <c r="EJ11" s="41">
        <f t="shared" si="8"/>
        <v>0.49849809744433793</v>
      </c>
      <c r="EK11" s="41">
        <f t="shared" si="8"/>
        <v>0.49879375413195437</v>
      </c>
      <c r="EL11" s="41">
        <f t="shared" si="8"/>
        <v>0.49901842549587122</v>
      </c>
      <c r="EM11" s="41">
        <f t="shared" si="8"/>
        <v>0.49919114735548437</v>
      </c>
      <c r="EN11" s="41">
        <f t="shared" si="8"/>
        <v>0.49932542395359014</v>
      </c>
      <c r="EO11" s="41">
        <f t="shared" si="8"/>
        <v>0.49943093739972999</v>
      </c>
      <c r="EP11" s="41"/>
      <c r="EQ11" s="41">
        <f t="shared" si="20"/>
        <v>3.096670445415076</v>
      </c>
      <c r="ER11" s="41">
        <f t="shared" si="9"/>
        <v>3.096670445415076</v>
      </c>
      <c r="ES11" s="41">
        <f t="shared" si="9"/>
        <v>3.096670445415076</v>
      </c>
      <c r="ET11" s="41">
        <f t="shared" si="9"/>
        <v>3.096670445415076</v>
      </c>
      <c r="EU11" s="41">
        <f t="shared" si="9"/>
        <v>3.096670445415076</v>
      </c>
      <c r="EV11" s="41">
        <f t="shared" si="9"/>
        <v>3.096670445415076</v>
      </c>
      <c r="EW11" s="41">
        <f t="shared" si="9"/>
        <v>3.1560350424723835</v>
      </c>
      <c r="EX11" s="41">
        <f t="shared" si="9"/>
        <v>3.2939599245764226</v>
      </c>
      <c r="EY11" s="41">
        <f t="shared" si="9"/>
        <v>3.3912591344103098</v>
      </c>
      <c r="EZ11" s="41">
        <f t="shared" si="9"/>
        <v>3.4580865420797706</v>
      </c>
      <c r="FA11" s="41">
        <f t="shared" si="9"/>
        <v>3.5032201970236381</v>
      </c>
      <c r="FB11" s="41">
        <f t="shared" si="9"/>
        <v>3.5334220461301582</v>
      </c>
      <c r="FC11" s="41">
        <f t="shared" si="9"/>
        <v>3.5535629307715713</v>
      </c>
      <c r="FD11" s="41">
        <f t="shared" si="9"/>
        <v>3.5670085262760223</v>
      </c>
      <c r="FE11" s="41">
        <f t="shared" si="9"/>
        <v>3.5760248644472017</v>
      </c>
      <c r="FF11" s="41">
        <f t="shared" si="9"/>
        <v>3.5821141079327337</v>
      </c>
      <c r="FG11" s="41">
        <f t="shared" si="9"/>
        <v>3.5862639180067957</v>
      </c>
      <c r="FH11" s="41">
        <f t="shared" si="10"/>
        <v>3.5891218008582513</v>
      </c>
      <c r="FI11" s="41">
        <f t="shared" si="10"/>
        <v>3.5911126910325235</v>
      </c>
      <c r="FJ11" s="41">
        <f t="shared" si="10"/>
        <v>3.5925165521434526</v>
      </c>
      <c r="FK11" s="41">
        <f t="shared" si="10"/>
        <v>3.5935189577636577</v>
      </c>
      <c r="FL11" s="41">
        <f t="shared" si="10"/>
        <v>3.5942438594682873</v>
      </c>
      <c r="FM11" s="41">
        <f t="shared" si="10"/>
        <v>3.5947747801424446</v>
      </c>
      <c r="FN11" s="41">
        <f t="shared" si="10"/>
        <v>3.595168542859414</v>
      </c>
      <c r="FO11" s="41">
        <f t="shared" si="10"/>
        <v>3.5954641995470302</v>
      </c>
      <c r="FP11" s="41">
        <f t="shared" si="10"/>
        <v>3.5956888709109474</v>
      </c>
      <c r="FQ11" s="41">
        <f t="shared" si="10"/>
        <v>3.5958615927705604</v>
      </c>
      <c r="FR11" s="41">
        <f t="shared" si="10"/>
        <v>3.5959958693686662</v>
      </c>
      <c r="FS11" s="41">
        <f t="shared" si="10"/>
        <v>3.5961013828148061</v>
      </c>
      <c r="FT11" s="41"/>
      <c r="FU11" s="41">
        <f t="shared" si="11"/>
        <v>0</v>
      </c>
      <c r="FV11" s="41">
        <f t="shared" si="11"/>
        <v>225.32216073156263</v>
      </c>
      <c r="FW11" s="41">
        <f t="shared" si="11"/>
        <v>836.33456329489445</v>
      </c>
      <c r="FX11" s="41">
        <f t="shared" si="11"/>
        <v>1747.8293860364174</v>
      </c>
      <c r="FY11" s="41">
        <f t="shared" si="11"/>
        <v>2888.9012739911104</v>
      </c>
      <c r="FZ11" s="41">
        <f t="shared" si="11"/>
        <v>4200.7591549255521</v>
      </c>
      <c r="GA11" s="41">
        <f t="shared" si="11"/>
        <v>5742.8825372420906</v>
      </c>
      <c r="GB11" s="41">
        <f t="shared" si="11"/>
        <v>7606.9276762292757</v>
      </c>
      <c r="GC11" s="41">
        <f t="shared" si="11"/>
        <v>9546.8481747112237</v>
      </c>
      <c r="GD11" s="41">
        <f t="shared" si="11"/>
        <v>11510.050076573578</v>
      </c>
      <c r="GE11" s="41">
        <f t="shared" si="11"/>
        <v>13460.839130672706</v>
      </c>
      <c r="GF11" s="41">
        <f t="shared" si="11"/>
        <v>15375.979994985884</v>
      </c>
      <c r="GG11" s="41">
        <f t="shared" si="11"/>
        <v>17240.587661819358</v>
      </c>
      <c r="GH11" s="41">
        <f t="shared" si="11"/>
        <v>19045.124976439813</v>
      </c>
      <c r="GI11" s="41">
        <f t="shared" si="11"/>
        <v>20783.463004163939</v>
      </c>
      <c r="GJ11" s="41">
        <f t="shared" si="11"/>
        <v>22451.712240161025</v>
      </c>
      <c r="GK11" s="41">
        <f t="shared" si="11"/>
        <v>24047.538449051939</v>
      </c>
      <c r="GL11" s="41">
        <f t="shared" si="11"/>
        <v>25569.756907871939</v>
      </c>
      <c r="GM11" s="41">
        <f t="shared" si="11"/>
        <v>27018.077314947543</v>
      </c>
      <c r="GN11" s="41">
        <f t="shared" si="11"/>
        <v>28392.927734071302</v>
      </c>
      <c r="GO11" s="41">
        <f t="shared" si="11"/>
        <v>29695.320406912004</v>
      </c>
      <c r="GP11" s="41">
        <f t="shared" si="11"/>
        <v>30926.74142037431</v>
      </c>
      <c r="GQ11" s="41">
        <f t="shared" si="11"/>
        <v>32089.05602441289</v>
      </c>
      <c r="GR11" s="41">
        <f t="shared" si="11"/>
        <v>33184.426024147069</v>
      </c>
      <c r="GS11" s="41">
        <f t="shared" si="11"/>
        <v>34215.237644011504</v>
      </c>
      <c r="GT11" s="41">
        <f t="shared" si="11"/>
        <v>35184.038980255777</v>
      </c>
      <c r="GU11" s="41">
        <f t="shared" si="11"/>
        <v>36093.486341774937</v>
      </c>
      <c r="GV11" s="41">
        <f t="shared" si="11"/>
        <v>36946.298772850074</v>
      </c>
      <c r="GW11" s="41">
        <f t="shared" si="11"/>
        <v>37745.220005358715</v>
      </c>
      <c r="GX11"/>
    </row>
    <row r="12" spans="1:271" x14ac:dyDescent="0.25">
      <c r="A12" s="24">
        <v>8</v>
      </c>
      <c r="B12" s="22" t="str">
        <f t="shared" si="14"/>
        <v/>
      </c>
      <c r="C12" s="3"/>
      <c r="D12" s="44" t="s">
        <v>10</v>
      </c>
      <c r="E12" s="44">
        <v>30</v>
      </c>
      <c r="F12" s="44">
        <v>2.3199999999999998E-2</v>
      </c>
      <c r="G12" s="44">
        <v>1.6</v>
      </c>
      <c r="H12" s="44"/>
      <c r="I12" s="44"/>
      <c r="J12" s="44">
        <v>0.9</v>
      </c>
      <c r="K12" s="44">
        <v>32</v>
      </c>
      <c r="L12" s="44">
        <f>IF('Graph-Settings'!$I$6='Graph-Settings'!$C$46, K12, 'Graph-Settings'!$I$6)</f>
        <v>32</v>
      </c>
      <c r="M12" s="44">
        <f t="shared" si="15"/>
        <v>1</v>
      </c>
      <c r="N12" s="44">
        <f t="shared" si="0"/>
        <v>0</v>
      </c>
      <c r="O12" s="44">
        <f t="shared" si="0"/>
        <v>0.30099007522390359</v>
      </c>
      <c r="P12" s="44">
        <f t="shared" si="0"/>
        <v>0.87164783739623675</v>
      </c>
      <c r="Q12" s="44">
        <f t="shared" si="0"/>
        <v>1.5937588853589633</v>
      </c>
      <c r="R12" s="44">
        <f t="shared" si="0"/>
        <v>2.4146525099687635</v>
      </c>
      <c r="S12" s="44">
        <f t="shared" si="0"/>
        <v>3.3009197924623876</v>
      </c>
      <c r="T12" s="44">
        <f t="shared" si="0"/>
        <v>4.2290541830964665</v>
      </c>
      <c r="U12" s="44">
        <f t="shared" si="0"/>
        <v>5.1816731277049772</v>
      </c>
      <c r="V12" s="44">
        <f t="shared" si="0"/>
        <v>6.1455707669456672</v>
      </c>
      <c r="W12" s="44">
        <f t="shared" si="0"/>
        <v>7.1105642788132792</v>
      </c>
      <c r="X12" s="44">
        <f t="shared" si="26"/>
        <v>8.0687456121076977</v>
      </c>
      <c r="Y12" s="44">
        <f t="shared" si="26"/>
        <v>9.0139646123270349</v>
      </c>
      <c r="Z12" s="44">
        <f t="shared" si="26"/>
        <v>9.9414553077145893</v>
      </c>
      <c r="AA12" s="44">
        <f t="shared" si="26"/>
        <v>10.847556342271963</v>
      </c>
      <c r="AB12" s="44">
        <f t="shared" si="26"/>
        <v>11.729496338991895</v>
      </c>
      <c r="AC12" s="44">
        <f t="shared" si="26"/>
        <v>12.585225768171405</v>
      </c>
      <c r="AD12" s="44">
        <f t="shared" si="26"/>
        <v>13.413283154342237</v>
      </c>
      <c r="AE12" s="44">
        <f t="shared" si="26"/>
        <v>14.212687275466248</v>
      </c>
      <c r="AF12" s="44">
        <f t="shared" si="26"/>
        <v>14.98284944212417</v>
      </c>
      <c r="AG12" s="44">
        <f t="shared" si="26"/>
        <v>15.723501553291579</v>
      </c>
      <c r="AH12" s="44">
        <f t="shared" si="1"/>
        <v>16.434636722898532</v>
      </c>
      <c r="AI12" s="44">
        <f t="shared" si="1"/>
        <v>17.116460041083954</v>
      </c>
      <c r="AJ12" s="44">
        <f t="shared" si="1"/>
        <v>17.769347587014476</v>
      </c>
      <c r="AK12" s="44">
        <f t="shared" si="1"/>
        <v>18.39381221590947</v>
      </c>
      <c r="AL12" s="44">
        <f t="shared" si="1"/>
        <v>18.990474946323772</v>
      </c>
      <c r="AM12" s="44">
        <f t="shared" si="1"/>
        <v>19.560041004418263</v>
      </c>
      <c r="AN12" s="44">
        <f t="shared" si="1"/>
        <v>20.103279759945359</v>
      </c>
      <c r="AO12" s="44">
        <f t="shared" si="1"/>
        <v>20.621007927843149</v>
      </c>
      <c r="AP12" s="52">
        <f t="shared" si="1"/>
        <v>21.114075519423295</v>
      </c>
      <c r="AQ12" s="3"/>
      <c r="AR12" s="59">
        <f t="shared" si="16"/>
        <v>0</v>
      </c>
      <c r="AS12" s="44">
        <f t="shared" si="16"/>
        <v>0.30099007522390359</v>
      </c>
      <c r="AT12" s="44">
        <f t="shared" si="16"/>
        <v>0.87164783739623675</v>
      </c>
      <c r="AU12" s="44">
        <f t="shared" si="16"/>
        <v>1.5937588853589633</v>
      </c>
      <c r="AV12" s="44">
        <f t="shared" si="16"/>
        <v>2.4146525099687635</v>
      </c>
      <c r="AW12" s="44">
        <f t="shared" si="16"/>
        <v>3.3009197924623876</v>
      </c>
      <c r="AX12" s="44">
        <f t="shared" si="16"/>
        <v>4.2290541830964665</v>
      </c>
      <c r="AY12" s="44">
        <f t="shared" si="16"/>
        <v>5.1816731277049772</v>
      </c>
      <c r="AZ12" s="44">
        <f t="shared" si="16"/>
        <v>6.1455707669456672</v>
      </c>
      <c r="BA12" s="44">
        <f t="shared" si="16"/>
        <v>7.1105642788132792</v>
      </c>
      <c r="BB12" s="44">
        <f t="shared" si="16"/>
        <v>8.0687456121076977</v>
      </c>
      <c r="BC12" s="44">
        <f t="shared" si="16"/>
        <v>9.0139646123270349</v>
      </c>
      <c r="BD12" s="44">
        <f t="shared" si="16"/>
        <v>9.9414553077145893</v>
      </c>
      <c r="BE12" s="44">
        <f t="shared" si="16"/>
        <v>10.847556342271963</v>
      </c>
      <c r="BF12" s="44">
        <f t="shared" si="16"/>
        <v>11.729496338991895</v>
      </c>
      <c r="BG12" s="44">
        <f t="shared" si="16"/>
        <v>12.585225768171405</v>
      </c>
      <c r="BH12" s="44">
        <f t="shared" si="27"/>
        <v>13.413283154342237</v>
      </c>
      <c r="BI12" s="44">
        <f t="shared" si="27"/>
        <v>14.212687275466248</v>
      </c>
      <c r="BJ12" s="44">
        <f t="shared" si="27"/>
        <v>14.98284944212417</v>
      </c>
      <c r="BK12" s="44">
        <f t="shared" si="27"/>
        <v>15.723501553291579</v>
      </c>
      <c r="BL12" s="44">
        <f t="shared" si="27"/>
        <v>16.434636722898532</v>
      </c>
      <c r="BM12" s="44">
        <f t="shared" si="27"/>
        <v>17.116460041083954</v>
      </c>
      <c r="BN12" s="44">
        <f t="shared" si="27"/>
        <v>17.769347587014476</v>
      </c>
      <c r="BO12" s="44">
        <f t="shared" si="27"/>
        <v>18.39381221590947</v>
      </c>
      <c r="BP12" s="44">
        <f t="shared" si="27"/>
        <v>18.990474946323772</v>
      </c>
      <c r="BQ12" s="44">
        <f t="shared" si="27"/>
        <v>19.560041004418263</v>
      </c>
      <c r="BR12" s="44">
        <f t="shared" si="27"/>
        <v>20.103279759945359</v>
      </c>
      <c r="BS12" s="44">
        <f t="shared" si="27"/>
        <v>20.621007927843149</v>
      </c>
      <c r="BT12" s="52">
        <f t="shared" si="27"/>
        <v>21.114075519423295</v>
      </c>
      <c r="BU12" s="3"/>
      <c r="BV12" s="3"/>
      <c r="BW12" s="59" t="s">
        <v>10</v>
      </c>
      <c r="BX12" s="44"/>
      <c r="BY12" s="44"/>
      <c r="BZ12" s="44"/>
      <c r="CA12" s="44">
        <f>1.5*(1-EXP(-0.0183*L12))</f>
        <v>0.66484245216886662</v>
      </c>
      <c r="CB12" s="44"/>
      <c r="CC12" s="44"/>
      <c r="CD12" s="44"/>
      <c r="CE12" s="44"/>
      <c r="CF12" s="44"/>
      <c r="CG12" s="44"/>
      <c r="CH12" s="3"/>
      <c r="CI12" s="59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4"/>
      <c r="DG12" s="44"/>
      <c r="DH12" s="44"/>
      <c r="DI12" s="44"/>
      <c r="DJ12" s="44"/>
      <c r="DK12" s="44"/>
      <c r="DL12" s="44"/>
      <c r="DM12" s="44">
        <f t="shared" si="19"/>
        <v>0</v>
      </c>
      <c r="DN12" s="44">
        <f t="shared" si="7"/>
        <v>0</v>
      </c>
      <c r="DO12" s="44">
        <f t="shared" si="7"/>
        <v>0</v>
      </c>
      <c r="DP12" s="44">
        <f t="shared" si="7"/>
        <v>0</v>
      </c>
      <c r="DQ12" s="44">
        <f t="shared" si="7"/>
        <v>0</v>
      </c>
      <c r="DR12" s="44">
        <f t="shared" si="7"/>
        <v>0</v>
      </c>
      <c r="DS12" s="44">
        <f t="shared" si="7"/>
        <v>0</v>
      </c>
      <c r="DT12" s="44">
        <f t="shared" si="7"/>
        <v>0</v>
      </c>
      <c r="DU12" s="44">
        <f t="shared" si="7"/>
        <v>0</v>
      </c>
      <c r="DV12" s="44">
        <f t="shared" si="7"/>
        <v>0</v>
      </c>
      <c r="DW12" s="44">
        <f t="shared" si="7"/>
        <v>0</v>
      </c>
      <c r="DX12" s="44">
        <f t="shared" si="7"/>
        <v>0</v>
      </c>
      <c r="DY12" s="44">
        <f t="shared" si="7"/>
        <v>0</v>
      </c>
      <c r="DZ12" s="44">
        <f t="shared" si="7"/>
        <v>0</v>
      </c>
      <c r="EA12" s="44">
        <f t="shared" si="7"/>
        <v>0</v>
      </c>
      <c r="EB12" s="44">
        <f t="shared" si="7"/>
        <v>0</v>
      </c>
      <c r="EC12" s="44">
        <f t="shared" si="7"/>
        <v>0</v>
      </c>
      <c r="ED12" s="44">
        <f t="shared" si="8"/>
        <v>0</v>
      </c>
      <c r="EE12" s="44">
        <f t="shared" si="8"/>
        <v>0</v>
      </c>
      <c r="EF12" s="44">
        <f t="shared" si="8"/>
        <v>0</v>
      </c>
      <c r="EG12" s="44">
        <f t="shared" si="8"/>
        <v>0</v>
      </c>
      <c r="EH12" s="44">
        <f t="shared" si="8"/>
        <v>0</v>
      </c>
      <c r="EI12" s="44">
        <f t="shared" si="8"/>
        <v>0</v>
      </c>
      <c r="EJ12" s="44">
        <f t="shared" si="8"/>
        <v>0</v>
      </c>
      <c r="EK12" s="44">
        <f t="shared" si="8"/>
        <v>0</v>
      </c>
      <c r="EL12" s="44">
        <f t="shared" si="8"/>
        <v>0</v>
      </c>
      <c r="EM12" s="44">
        <f t="shared" si="8"/>
        <v>0</v>
      </c>
      <c r="EN12" s="44">
        <f t="shared" si="8"/>
        <v>0</v>
      </c>
      <c r="EO12" s="44">
        <f t="shared" si="8"/>
        <v>0</v>
      </c>
      <c r="EP12" s="44"/>
      <c r="EQ12" s="44">
        <f t="shared" si="20"/>
        <v>0.66484245216886662</v>
      </c>
      <c r="ER12" s="44">
        <f t="shared" si="9"/>
        <v>0.66484245216886662</v>
      </c>
      <c r="ES12" s="44">
        <f t="shared" si="9"/>
        <v>0.66484245216886662</v>
      </c>
      <c r="ET12" s="44">
        <f t="shared" si="9"/>
        <v>0.66484245216886662</v>
      </c>
      <c r="EU12" s="44">
        <f t="shared" si="9"/>
        <v>0.66484245216886662</v>
      </c>
      <c r="EV12" s="44">
        <f t="shared" si="9"/>
        <v>0.66484245216886662</v>
      </c>
      <c r="EW12" s="44">
        <f t="shared" si="9"/>
        <v>0.66484245216886662</v>
      </c>
      <c r="EX12" s="44">
        <f t="shared" si="9"/>
        <v>0.66484245216886662</v>
      </c>
      <c r="EY12" s="44">
        <f t="shared" si="9"/>
        <v>0.66484245216886662</v>
      </c>
      <c r="EZ12" s="44">
        <f t="shared" si="9"/>
        <v>0.66484245216886662</v>
      </c>
      <c r="FA12" s="44">
        <f t="shared" si="9"/>
        <v>0.66484245216886662</v>
      </c>
      <c r="FB12" s="44">
        <f t="shared" si="9"/>
        <v>0.66484245216886662</v>
      </c>
      <c r="FC12" s="44">
        <f t="shared" si="9"/>
        <v>0.66484245216886662</v>
      </c>
      <c r="FD12" s="44">
        <f t="shared" si="9"/>
        <v>0.66484245216886662</v>
      </c>
      <c r="FE12" s="44">
        <f t="shared" si="9"/>
        <v>0.66484245216886662</v>
      </c>
      <c r="FF12" s="44">
        <f t="shared" si="9"/>
        <v>0.66484245216886662</v>
      </c>
      <c r="FG12" s="44">
        <f t="shared" si="9"/>
        <v>0.66484245216886662</v>
      </c>
      <c r="FH12" s="44">
        <f t="shared" si="10"/>
        <v>0.66484245216886662</v>
      </c>
      <c r="FI12" s="44">
        <f t="shared" si="10"/>
        <v>0.66484245216886662</v>
      </c>
      <c r="FJ12" s="44">
        <f t="shared" si="10"/>
        <v>0.66484245216886662</v>
      </c>
      <c r="FK12" s="44">
        <f t="shared" si="10"/>
        <v>0.66484245216886662</v>
      </c>
      <c r="FL12" s="44">
        <f t="shared" si="10"/>
        <v>0.66484245216886662</v>
      </c>
      <c r="FM12" s="44">
        <f t="shared" si="10"/>
        <v>0.66484245216886662</v>
      </c>
      <c r="FN12" s="44">
        <f t="shared" si="10"/>
        <v>0.66484245216886662</v>
      </c>
      <c r="FO12" s="44">
        <f t="shared" si="10"/>
        <v>0.66484245216886662</v>
      </c>
      <c r="FP12" s="44">
        <f t="shared" si="10"/>
        <v>0.66484245216886662</v>
      </c>
      <c r="FQ12" s="44">
        <f t="shared" si="10"/>
        <v>0.66484245216886662</v>
      </c>
      <c r="FR12" s="44">
        <f t="shared" si="10"/>
        <v>0.66484245216886662</v>
      </c>
      <c r="FS12" s="44">
        <f t="shared" si="10"/>
        <v>0.66484245216886662</v>
      </c>
      <c r="FT12" s="44"/>
      <c r="FU12" s="44">
        <f t="shared" si="11"/>
        <v>0</v>
      </c>
      <c r="FV12" s="44">
        <f t="shared" si="11"/>
        <v>60.033293907105502</v>
      </c>
      <c r="FW12" s="44">
        <f t="shared" si="11"/>
        <v>173.85254569266107</v>
      </c>
      <c r="FX12" s="44">
        <f t="shared" si="11"/>
        <v>317.87956965239181</v>
      </c>
      <c r="FY12" s="44">
        <f t="shared" si="11"/>
        <v>481.60904875900241</v>
      </c>
      <c r="FZ12" s="44">
        <f t="shared" si="11"/>
        <v>658.37748277003197</v>
      </c>
      <c r="GA12" s="44">
        <f t="shared" si="11"/>
        <v>843.49642603345728</v>
      </c>
      <c r="GB12" s="44">
        <f t="shared" si="11"/>
        <v>1033.4988805682692</v>
      </c>
      <c r="GC12" s="44">
        <f t="shared" si="11"/>
        <v>1225.7509016020379</v>
      </c>
      <c r="GD12" s="44">
        <f t="shared" si="11"/>
        <v>1418.2214974291708</v>
      </c>
      <c r="GE12" s="44">
        <f t="shared" si="11"/>
        <v>1609.3333856041393</v>
      </c>
      <c r="GF12" s="44">
        <f t="shared" si="11"/>
        <v>1797.8599009868678</v>
      </c>
      <c r="GG12" s="44">
        <f t="shared" si="11"/>
        <v>1982.8504574724484</v>
      </c>
      <c r="GH12" s="44">
        <f t="shared" si="11"/>
        <v>2163.5747875908096</v>
      </c>
      <c r="GI12" s="44">
        <f t="shared" si="11"/>
        <v>2339.4801326163342</v>
      </c>
      <c r="GJ12" s="44">
        <f t="shared" si="11"/>
        <v>2510.1577082429653</v>
      </c>
      <c r="GK12" s="44">
        <f t="shared" si="11"/>
        <v>2675.3160191904726</v>
      </c>
      <c r="GL12" s="44">
        <f t="shared" si="11"/>
        <v>2834.7593580390685</v>
      </c>
      <c r="GM12" s="44">
        <f t="shared" si="11"/>
        <v>2988.3703090736303</v>
      </c>
      <c r="GN12" s="44">
        <f t="shared" si="11"/>
        <v>3136.0953988114065</v>
      </c>
      <c r="GO12" s="44">
        <f t="shared" si="11"/>
        <v>3277.9332538069098</v>
      </c>
      <c r="GP12" s="44">
        <f t="shared" si="11"/>
        <v>3413.9247798494025</v>
      </c>
      <c r="GQ12" s="44">
        <f t="shared" si="11"/>
        <v>3544.1449869574908</v>
      </c>
      <c r="GR12" s="44">
        <f t="shared" si="11"/>
        <v>3668.6961655076716</v>
      </c>
      <c r="GS12" s="44">
        <f t="shared" si="11"/>
        <v>3787.7021793495965</v>
      </c>
      <c r="GT12" s="44">
        <f t="shared" si="11"/>
        <v>3901.3036877703053</v>
      </c>
      <c r="GU12" s="44">
        <f t="shared" si="11"/>
        <v>4009.6541436716448</v>
      </c>
      <c r="GV12" s="44">
        <f t="shared" si="11"/>
        <v>4112.916443082263</v>
      </c>
      <c r="GW12" s="44">
        <f t="shared" si="11"/>
        <v>4211.2601230836053</v>
      </c>
      <c r="GX12"/>
    </row>
    <row r="13" spans="1:271" x14ac:dyDescent="0.25">
      <c r="A13" s="24">
        <v>9</v>
      </c>
      <c r="B13" s="22" t="str">
        <f t="shared" si="14"/>
        <v/>
      </c>
      <c r="C13" s="3"/>
      <c r="D13" s="44" t="s">
        <v>11</v>
      </c>
      <c r="E13" s="44">
        <v>30</v>
      </c>
      <c r="F13" s="44">
        <v>2.3199999999999998E-2</v>
      </c>
      <c r="G13" s="44">
        <v>1.6</v>
      </c>
      <c r="H13" s="44"/>
      <c r="I13" s="44"/>
      <c r="J13" s="44">
        <v>0.9</v>
      </c>
      <c r="K13" s="44">
        <v>32</v>
      </c>
      <c r="L13" s="44">
        <f>IF('Graph-Settings'!$I$6='Graph-Settings'!$C$46, K13, 'Graph-Settings'!$I$6)</f>
        <v>32</v>
      </c>
      <c r="M13" s="44">
        <f t="shared" si="15"/>
        <v>1</v>
      </c>
      <c r="N13" s="44">
        <f>IF('Graph-Settings'!$I$6&gt;69, 0.2*(N12), 0)</f>
        <v>0</v>
      </c>
      <c r="O13" s="44">
        <f>IF('Graph-Settings'!$I$6&gt;69, 0.2*(O12), 0)</f>
        <v>6.0198015044780721E-2</v>
      </c>
      <c r="P13" s="44">
        <f>IF('Graph-Settings'!$I$6&gt;69, 0.2*(P12), 0)</f>
        <v>0.17432956747924735</v>
      </c>
      <c r="Q13" s="44">
        <f>IF('Graph-Settings'!$I$6&gt;69, 0.2*(Q12), 0)</f>
        <v>0.3187517770717927</v>
      </c>
      <c r="R13" s="44">
        <f>IF('Graph-Settings'!$I$6&gt;69, 0.2*(R12), 0)</f>
        <v>0.4829305019937527</v>
      </c>
      <c r="S13" s="44">
        <f>IF('Graph-Settings'!$I$6&gt;69, 0.2*(S12), 0)</f>
        <v>0.66018395849247757</v>
      </c>
      <c r="T13" s="44">
        <f>IF('Graph-Settings'!$I$6&gt;69, 0.2*(T12), 0)</f>
        <v>0.84581083661929335</v>
      </c>
      <c r="U13" s="44">
        <f>IF('Graph-Settings'!$I$6&gt;69, 0.2*(U12), 0)</f>
        <v>1.0363346255409955</v>
      </c>
      <c r="V13" s="44">
        <f>IF('Graph-Settings'!$I$6&gt;69, 0.2*(V12), 0)</f>
        <v>1.2291141533891334</v>
      </c>
      <c r="W13" s="44">
        <f>IF('Graph-Settings'!$I$6&gt;69, 0.2*(W12), 0)</f>
        <v>1.4221128557626559</v>
      </c>
      <c r="X13" s="44">
        <f>IF('Graph-Settings'!$I$6&gt;69, 0.2*(X12), 0)</f>
        <v>1.6137491224215397</v>
      </c>
      <c r="Y13" s="44">
        <f>IF('Graph-Settings'!$I$6&gt;69, 0.2*(Y12), 0)</f>
        <v>1.8027929224654071</v>
      </c>
      <c r="Z13" s="44">
        <f>IF('Graph-Settings'!$I$6&gt;69, 0.2*(Z12), 0)</f>
        <v>1.9882910615429179</v>
      </c>
      <c r="AA13" s="44">
        <f>IF('Graph-Settings'!$I$6&gt;69, 0.2*(AA12), 0)</f>
        <v>2.1695112684543925</v>
      </c>
      <c r="AB13" s="44">
        <f>IF('Graph-Settings'!$I$6&gt;69, 0.2*(AB12), 0)</f>
        <v>2.3458992677983792</v>
      </c>
      <c r="AC13" s="44">
        <f>IF('Graph-Settings'!$I$6&gt;69, 0.2*(AC12), 0)</f>
        <v>2.5170451536342813</v>
      </c>
      <c r="AD13" s="44">
        <f>IF('Graph-Settings'!$I$6&gt;69, 0.2*(AD12), 0)</f>
        <v>2.6826566308684474</v>
      </c>
      <c r="AE13" s="44">
        <f>IF('Graph-Settings'!$I$6&gt;69, 0.2*(AE12), 0)</f>
        <v>2.8425374550932498</v>
      </c>
      <c r="AF13" s="44">
        <f>IF('Graph-Settings'!$I$6&gt;69, 0.2*(AF12), 0)</f>
        <v>2.9965698884248342</v>
      </c>
      <c r="AG13" s="44">
        <f>IF('Graph-Settings'!$I$6&gt;69, 0.2*(AG12), 0)</f>
        <v>3.1447003106583158</v>
      </c>
      <c r="AH13" s="44">
        <f>IF('Graph-Settings'!$I$6&gt;69, 0.2*(AH12), 0)</f>
        <v>3.2869273445797065</v>
      </c>
      <c r="AI13" s="44">
        <f>IF('Graph-Settings'!$I$6&gt;69, 0.2*(AI12), 0)</f>
        <v>3.4232920082167908</v>
      </c>
      <c r="AJ13" s="44">
        <f>IF('Graph-Settings'!$I$6&gt;69, 0.2*(AJ12), 0)</f>
        <v>3.5538695174028954</v>
      </c>
      <c r="AK13" s="44">
        <f>IF('Graph-Settings'!$I$6&gt;69, 0.2*(AK12), 0)</f>
        <v>3.6787624431818942</v>
      </c>
      <c r="AL13" s="44">
        <f>IF('Graph-Settings'!$I$6&gt;69, 0.2*(AL12), 0)</f>
        <v>3.7980949892647544</v>
      </c>
      <c r="AM13" s="44">
        <f>IF('Graph-Settings'!$I$6&gt;69, 0.2*(AM12), 0)</f>
        <v>3.912008200883653</v>
      </c>
      <c r="AN13" s="44">
        <f>IF('Graph-Settings'!$I$6&gt;69, 0.2*(AN12), 0)</f>
        <v>4.0206559519890721</v>
      </c>
      <c r="AO13" s="44">
        <f>IF('Graph-Settings'!$I$6&gt;69, 0.2*(AO12), 0)</f>
        <v>4.1242015855686303</v>
      </c>
      <c r="AP13" s="52">
        <f>IF('Graph-Settings'!$I$6&gt;69, 0.2*(AP12), 0)</f>
        <v>4.2228151038846589</v>
      </c>
      <c r="AQ13" s="3"/>
      <c r="AR13" s="59">
        <f t="shared" si="16"/>
        <v>0</v>
      </c>
      <c r="AS13" s="44">
        <f t="shared" si="16"/>
        <v>6.0198015044780721E-2</v>
      </c>
      <c r="AT13" s="44">
        <f t="shared" si="16"/>
        <v>0.17432956747924735</v>
      </c>
      <c r="AU13" s="44">
        <f t="shared" si="16"/>
        <v>0.3187517770717927</v>
      </c>
      <c r="AV13" s="44">
        <f t="shared" si="16"/>
        <v>0.4829305019937527</v>
      </c>
      <c r="AW13" s="44">
        <f t="shared" si="16"/>
        <v>0.66018395849247757</v>
      </c>
      <c r="AX13" s="44">
        <f t="shared" si="16"/>
        <v>0.84581083661929335</v>
      </c>
      <c r="AY13" s="44">
        <f t="shared" si="16"/>
        <v>1.0363346255409955</v>
      </c>
      <c r="AZ13" s="44">
        <f t="shared" si="16"/>
        <v>1.2291141533891334</v>
      </c>
      <c r="BA13" s="44">
        <f t="shared" si="16"/>
        <v>1.4221128557626559</v>
      </c>
      <c r="BB13" s="44">
        <f t="shared" si="16"/>
        <v>1.6137491224215397</v>
      </c>
      <c r="BC13" s="44">
        <f t="shared" si="16"/>
        <v>1.8027929224654071</v>
      </c>
      <c r="BD13" s="44">
        <f t="shared" si="16"/>
        <v>1.9882910615429179</v>
      </c>
      <c r="BE13" s="44">
        <f t="shared" si="16"/>
        <v>2.1695112684543925</v>
      </c>
      <c r="BF13" s="44">
        <f t="shared" si="16"/>
        <v>2.3458992677983792</v>
      </c>
      <c r="BG13" s="44">
        <f t="shared" si="16"/>
        <v>2.5170451536342813</v>
      </c>
      <c r="BH13" s="44">
        <f t="shared" si="27"/>
        <v>2.6826566308684474</v>
      </c>
      <c r="BI13" s="44">
        <f t="shared" si="27"/>
        <v>2.8425374550932498</v>
      </c>
      <c r="BJ13" s="44">
        <f t="shared" si="27"/>
        <v>2.9965698884248342</v>
      </c>
      <c r="BK13" s="44">
        <f t="shared" si="27"/>
        <v>3.1447003106583158</v>
      </c>
      <c r="BL13" s="44">
        <f t="shared" si="27"/>
        <v>3.2869273445797065</v>
      </c>
      <c r="BM13" s="44">
        <f t="shared" si="27"/>
        <v>3.4232920082167908</v>
      </c>
      <c r="BN13" s="44">
        <f t="shared" si="27"/>
        <v>3.5538695174028954</v>
      </c>
      <c r="BO13" s="44">
        <f t="shared" si="27"/>
        <v>3.6787624431818942</v>
      </c>
      <c r="BP13" s="44">
        <f t="shared" si="27"/>
        <v>3.7980949892647544</v>
      </c>
      <c r="BQ13" s="44">
        <f t="shared" si="27"/>
        <v>3.912008200883653</v>
      </c>
      <c r="BR13" s="44">
        <f t="shared" si="27"/>
        <v>4.0206559519890721</v>
      </c>
      <c r="BS13" s="44">
        <f t="shared" si="27"/>
        <v>4.1242015855686303</v>
      </c>
      <c r="BT13" s="52">
        <f t="shared" si="27"/>
        <v>4.2228151038846589</v>
      </c>
      <c r="BU13" s="3"/>
      <c r="BV13" s="3"/>
      <c r="BW13" s="59" t="s">
        <v>11</v>
      </c>
      <c r="BX13" s="44"/>
      <c r="BY13" s="44"/>
      <c r="BZ13" s="44"/>
      <c r="CA13" s="44">
        <f>1.5*(1-EXP(-0.0183*L13))</f>
        <v>0.66484245216886662</v>
      </c>
      <c r="CB13" s="44"/>
      <c r="CC13" s="44"/>
      <c r="CD13" s="44"/>
      <c r="CE13" s="44"/>
      <c r="CF13" s="44"/>
      <c r="CG13" s="44"/>
      <c r="CH13" s="3"/>
      <c r="CI13" s="59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>
        <f t="shared" si="19"/>
        <v>0</v>
      </c>
      <c r="DN13" s="44">
        <f t="shared" si="7"/>
        <v>0</v>
      </c>
      <c r="DO13" s="44">
        <f t="shared" si="7"/>
        <v>0</v>
      </c>
      <c r="DP13" s="44">
        <f t="shared" si="7"/>
        <v>0</v>
      </c>
      <c r="DQ13" s="44">
        <f t="shared" si="7"/>
        <v>0</v>
      </c>
      <c r="DR13" s="44">
        <f t="shared" si="7"/>
        <v>0</v>
      </c>
      <c r="DS13" s="44">
        <f t="shared" si="7"/>
        <v>0</v>
      </c>
      <c r="DT13" s="44">
        <f t="shared" si="7"/>
        <v>0</v>
      </c>
      <c r="DU13" s="44">
        <f t="shared" si="7"/>
        <v>0</v>
      </c>
      <c r="DV13" s="44">
        <f t="shared" si="7"/>
        <v>0</v>
      </c>
      <c r="DW13" s="44">
        <f t="shared" si="7"/>
        <v>0</v>
      </c>
      <c r="DX13" s="44">
        <f t="shared" si="7"/>
        <v>0</v>
      </c>
      <c r="DY13" s="44">
        <f t="shared" si="7"/>
        <v>0</v>
      </c>
      <c r="DZ13" s="44">
        <f t="shared" si="7"/>
        <v>0</v>
      </c>
      <c r="EA13" s="44">
        <f t="shared" si="7"/>
        <v>0</v>
      </c>
      <c r="EB13" s="44">
        <f t="shared" si="7"/>
        <v>0</v>
      </c>
      <c r="EC13" s="44">
        <f t="shared" si="7"/>
        <v>0</v>
      </c>
      <c r="ED13" s="44">
        <f t="shared" si="8"/>
        <v>0</v>
      </c>
      <c r="EE13" s="44">
        <f t="shared" si="8"/>
        <v>0</v>
      </c>
      <c r="EF13" s="44">
        <f t="shared" si="8"/>
        <v>0</v>
      </c>
      <c r="EG13" s="44">
        <f t="shared" si="8"/>
        <v>0</v>
      </c>
      <c r="EH13" s="44">
        <f t="shared" si="8"/>
        <v>0</v>
      </c>
      <c r="EI13" s="44">
        <f t="shared" si="8"/>
        <v>0</v>
      </c>
      <c r="EJ13" s="44">
        <f t="shared" si="8"/>
        <v>0</v>
      </c>
      <c r="EK13" s="44">
        <f t="shared" si="8"/>
        <v>0</v>
      </c>
      <c r="EL13" s="44">
        <f t="shared" si="8"/>
        <v>0</v>
      </c>
      <c r="EM13" s="44">
        <f t="shared" si="8"/>
        <v>0</v>
      </c>
      <c r="EN13" s="44">
        <f t="shared" si="8"/>
        <v>0</v>
      </c>
      <c r="EO13" s="44">
        <f t="shared" si="8"/>
        <v>0</v>
      </c>
      <c r="EP13" s="44"/>
      <c r="EQ13" s="44">
        <f t="shared" si="20"/>
        <v>0.66484245216886662</v>
      </c>
      <c r="ER13" s="44">
        <f t="shared" si="9"/>
        <v>0.66484245216886662</v>
      </c>
      <c r="ES13" s="44">
        <f t="shared" si="9"/>
        <v>0.66484245216886662</v>
      </c>
      <c r="ET13" s="44">
        <f t="shared" si="9"/>
        <v>0.66484245216886662</v>
      </c>
      <c r="EU13" s="44">
        <f t="shared" si="9"/>
        <v>0.66484245216886662</v>
      </c>
      <c r="EV13" s="44">
        <f t="shared" si="9"/>
        <v>0.66484245216886662</v>
      </c>
      <c r="EW13" s="44">
        <f t="shared" si="9"/>
        <v>0.66484245216886662</v>
      </c>
      <c r="EX13" s="44">
        <f t="shared" si="9"/>
        <v>0.66484245216886662</v>
      </c>
      <c r="EY13" s="44">
        <f t="shared" si="9"/>
        <v>0.66484245216886662</v>
      </c>
      <c r="EZ13" s="44">
        <f t="shared" si="9"/>
        <v>0.66484245216886662</v>
      </c>
      <c r="FA13" s="44">
        <f t="shared" si="9"/>
        <v>0.66484245216886662</v>
      </c>
      <c r="FB13" s="44">
        <f t="shared" si="9"/>
        <v>0.66484245216886662</v>
      </c>
      <c r="FC13" s="44">
        <f t="shared" si="9"/>
        <v>0.66484245216886662</v>
      </c>
      <c r="FD13" s="44">
        <f t="shared" si="9"/>
        <v>0.66484245216886662</v>
      </c>
      <c r="FE13" s="44">
        <f t="shared" si="9"/>
        <v>0.66484245216886662</v>
      </c>
      <c r="FF13" s="44">
        <f t="shared" si="9"/>
        <v>0.66484245216886662</v>
      </c>
      <c r="FG13" s="44">
        <f t="shared" si="9"/>
        <v>0.66484245216886662</v>
      </c>
      <c r="FH13" s="44">
        <f t="shared" si="10"/>
        <v>0.66484245216886662</v>
      </c>
      <c r="FI13" s="44">
        <f t="shared" si="10"/>
        <v>0.66484245216886662</v>
      </c>
      <c r="FJ13" s="44">
        <f t="shared" si="10"/>
        <v>0.66484245216886662</v>
      </c>
      <c r="FK13" s="44">
        <f t="shared" si="10"/>
        <v>0.66484245216886662</v>
      </c>
      <c r="FL13" s="44">
        <f t="shared" si="10"/>
        <v>0.66484245216886662</v>
      </c>
      <c r="FM13" s="44">
        <f t="shared" si="10"/>
        <v>0.66484245216886662</v>
      </c>
      <c r="FN13" s="44">
        <f t="shared" si="10"/>
        <v>0.66484245216886662</v>
      </c>
      <c r="FO13" s="44">
        <f t="shared" si="10"/>
        <v>0.66484245216886662</v>
      </c>
      <c r="FP13" s="44">
        <f t="shared" si="10"/>
        <v>0.66484245216886662</v>
      </c>
      <c r="FQ13" s="44">
        <f t="shared" si="10"/>
        <v>0.66484245216886662</v>
      </c>
      <c r="FR13" s="44">
        <f t="shared" si="10"/>
        <v>0.66484245216886662</v>
      </c>
      <c r="FS13" s="44">
        <f t="shared" si="10"/>
        <v>0.66484245216886662</v>
      </c>
      <c r="FT13" s="44"/>
      <c r="FU13" s="44">
        <f t="shared" si="11"/>
        <v>0</v>
      </c>
      <c r="FV13" s="44">
        <f t="shared" si="11"/>
        <v>12.006658781421102</v>
      </c>
      <c r="FW13" s="44">
        <f t="shared" si="11"/>
        <v>34.770509138532212</v>
      </c>
      <c r="FX13" s="44">
        <f t="shared" si="11"/>
        <v>63.575913930478364</v>
      </c>
      <c r="FY13" s="44">
        <f t="shared" si="11"/>
        <v>96.321809751800473</v>
      </c>
      <c r="FZ13" s="44">
        <f t="shared" si="11"/>
        <v>131.6754965540064</v>
      </c>
      <c r="GA13" s="44">
        <f t="shared" si="11"/>
        <v>168.69928520669146</v>
      </c>
      <c r="GB13" s="44">
        <f t="shared" si="11"/>
        <v>206.69977611365388</v>
      </c>
      <c r="GC13" s="44">
        <f t="shared" si="11"/>
        <v>245.15018032040757</v>
      </c>
      <c r="GD13" s="44">
        <f t="shared" si="11"/>
        <v>283.64429948583415</v>
      </c>
      <c r="GE13" s="44">
        <f t="shared" si="11"/>
        <v>321.86667712082789</v>
      </c>
      <c r="GF13" s="44">
        <f t="shared" si="11"/>
        <v>359.57198019737359</v>
      </c>
      <c r="GG13" s="44">
        <f t="shared" si="11"/>
        <v>396.5700914944897</v>
      </c>
      <c r="GH13" s="44">
        <f t="shared" si="11"/>
        <v>432.71495751816195</v>
      </c>
      <c r="GI13" s="44">
        <f t="shared" si="11"/>
        <v>467.89602652326693</v>
      </c>
      <c r="GJ13" s="44">
        <f t="shared" si="11"/>
        <v>502.03154164859313</v>
      </c>
      <c r="GK13" s="44">
        <f t="shared" si="11"/>
        <v>535.06320383809452</v>
      </c>
      <c r="GL13" s="44">
        <f t="shared" si="11"/>
        <v>566.9518716078137</v>
      </c>
      <c r="GM13" s="44">
        <f t="shared" si="11"/>
        <v>597.67406181472609</v>
      </c>
      <c r="GN13" s="44">
        <f t="shared" si="11"/>
        <v>627.21907976228135</v>
      </c>
      <c r="GO13" s="44">
        <f t="shared" si="11"/>
        <v>655.58665076138197</v>
      </c>
      <c r="GP13" s="44">
        <f t="shared" si="11"/>
        <v>682.78495596988046</v>
      </c>
      <c r="GQ13" s="44">
        <f t="shared" si="11"/>
        <v>708.82899739149821</v>
      </c>
      <c r="GR13" s="44">
        <f t="shared" si="11"/>
        <v>733.73923310153441</v>
      </c>
      <c r="GS13" s="44">
        <f t="shared" ref="GS13:GW22" si="29">300*FO13*BP13</f>
        <v>757.54043586991929</v>
      </c>
      <c r="GT13" s="44">
        <f t="shared" si="29"/>
        <v>780.26073755406117</v>
      </c>
      <c r="GU13" s="44">
        <f t="shared" si="29"/>
        <v>801.930828734329</v>
      </c>
      <c r="GV13" s="44">
        <f t="shared" si="29"/>
        <v>822.58328861645271</v>
      </c>
      <c r="GW13" s="44">
        <f t="shared" si="29"/>
        <v>842.25202461672109</v>
      </c>
      <c r="GX13"/>
    </row>
    <row r="14" spans="1:271" x14ac:dyDescent="0.25">
      <c r="A14" s="24">
        <v>10</v>
      </c>
      <c r="B14" s="22" t="str">
        <f t="shared" si="14"/>
        <v/>
      </c>
      <c r="C14" s="3"/>
      <c r="D14" s="45" t="s">
        <v>12</v>
      </c>
      <c r="E14" s="45">
        <v>75</v>
      </c>
      <c r="F14" s="45">
        <v>2.9700000000000001E-2</v>
      </c>
      <c r="G14" s="45">
        <v>1.3</v>
      </c>
      <c r="H14" s="45"/>
      <c r="I14" s="45"/>
      <c r="J14" s="45">
        <v>0.75</v>
      </c>
      <c r="K14" s="45">
        <v>38</v>
      </c>
      <c r="L14" s="45">
        <f>IF('Graph-Settings'!$I$6='Graph-Settings'!$C$46, K14, 'Graph-Settings'!$I$6)</f>
        <v>38</v>
      </c>
      <c r="M14" s="45">
        <f t="shared" si="15"/>
        <v>1</v>
      </c>
      <c r="N14" s="45">
        <f t="shared" ref="N14:AC16" si="30">$E14*(1-EXP(-$F14*N$4))^$G14</f>
        <v>0</v>
      </c>
      <c r="O14" s="45">
        <f t="shared" si="30"/>
        <v>2.4329669322178633</v>
      </c>
      <c r="P14" s="45">
        <f t="shared" si="30"/>
        <v>5.7135238734016305</v>
      </c>
      <c r="Q14" s="45">
        <f t="shared" si="30"/>
        <v>9.2365675991140872</v>
      </c>
      <c r="R14" s="45">
        <f t="shared" si="30"/>
        <v>12.81969309339661</v>
      </c>
      <c r="S14" s="45">
        <f t="shared" si="30"/>
        <v>16.37063526902935</v>
      </c>
      <c r="T14" s="45">
        <f t="shared" si="30"/>
        <v>19.836435414721144</v>
      </c>
      <c r="U14" s="45">
        <f t="shared" si="30"/>
        <v>23.185355304272516</v>
      </c>
      <c r="V14" s="45">
        <f t="shared" si="30"/>
        <v>26.398453630128714</v>
      </c>
      <c r="W14" s="45">
        <f t="shared" si="30"/>
        <v>29.465025789035082</v>
      </c>
      <c r="X14" s="45">
        <f t="shared" si="30"/>
        <v>32.379885056615251</v>
      </c>
      <c r="Y14" s="45">
        <f t="shared" si="30"/>
        <v>35.141630476589974</v>
      </c>
      <c r="Z14" s="45">
        <f t="shared" si="30"/>
        <v>37.751489804452312</v>
      </c>
      <c r="AA14" s="45">
        <f t="shared" si="30"/>
        <v>40.212519355111539</v>
      </c>
      <c r="AB14" s="45">
        <f t="shared" si="30"/>
        <v>42.529036370330878</v>
      </c>
      <c r="AC14" s="45">
        <f t="shared" si="30"/>
        <v>44.706208757258153</v>
      </c>
      <c r="AD14" s="45">
        <f t="shared" ref="AD14:AP16" si="31">$E14*(1-EXP(-$F14*AD$4))^$G14</f>
        <v>46.749754618922026</v>
      </c>
      <c r="AE14" s="45">
        <f t="shared" si="31"/>
        <v>48.665720270765931</v>
      </c>
      <c r="AF14" s="45">
        <f t="shared" si="31"/>
        <v>50.460315474815154</v>
      </c>
      <c r="AG14" s="45">
        <f t="shared" si="31"/>
        <v>52.139791049311754</v>
      </c>
      <c r="AH14" s="45">
        <f t="shared" si="31"/>
        <v>53.710348259091354</v>
      </c>
      <c r="AI14" s="45">
        <f t="shared" si="31"/>
        <v>55.178072277562791</v>
      </c>
      <c r="AJ14" s="45">
        <f t="shared" si="31"/>
        <v>56.548884018865337</v>
      </c>
      <c r="AK14" s="45">
        <f t="shared" si="31"/>
        <v>57.828506065050412</v>
      </c>
      <c r="AL14" s="45">
        <f t="shared" si="31"/>
        <v>59.022439444958316</v>
      </c>
      <c r="AM14" s="45">
        <f t="shared" si="31"/>
        <v>60.135948779928903</v>
      </c>
      <c r="AN14" s="45">
        <f t="shared" si="31"/>
        <v>61.17405387687964</v>
      </c>
      <c r="AO14" s="45">
        <f t="shared" si="31"/>
        <v>62.14152627596733</v>
      </c>
      <c r="AP14" s="53">
        <f t="shared" si="31"/>
        <v>63.042889585546327</v>
      </c>
      <c r="AQ14" s="3"/>
      <c r="AR14" s="60">
        <f t="shared" si="16"/>
        <v>0</v>
      </c>
      <c r="AS14" s="45">
        <f t="shared" si="16"/>
        <v>2.4329669322178633</v>
      </c>
      <c r="AT14" s="45">
        <f t="shared" si="16"/>
        <v>5.7135238734016305</v>
      </c>
      <c r="AU14" s="45">
        <f t="shared" si="16"/>
        <v>9.2365675991140872</v>
      </c>
      <c r="AV14" s="45">
        <f t="shared" si="16"/>
        <v>12.81969309339661</v>
      </c>
      <c r="AW14" s="45">
        <f t="shared" si="16"/>
        <v>16.37063526902935</v>
      </c>
      <c r="AX14" s="45">
        <f t="shared" si="16"/>
        <v>19.836435414721144</v>
      </c>
      <c r="AY14" s="45">
        <f t="shared" si="16"/>
        <v>23.185355304272516</v>
      </c>
      <c r="AZ14" s="45">
        <f t="shared" si="16"/>
        <v>26.398453630128714</v>
      </c>
      <c r="BA14" s="45">
        <f t="shared" si="16"/>
        <v>29.465025789035082</v>
      </c>
      <c r="BB14" s="45">
        <f t="shared" si="16"/>
        <v>32.379885056615251</v>
      </c>
      <c r="BC14" s="45">
        <f t="shared" si="16"/>
        <v>35.141630476589974</v>
      </c>
      <c r="BD14" s="45">
        <f t="shared" si="16"/>
        <v>37.751489804452312</v>
      </c>
      <c r="BE14" s="45">
        <f t="shared" si="16"/>
        <v>40.212519355111539</v>
      </c>
      <c r="BF14" s="45">
        <f t="shared" si="16"/>
        <v>42.529036370330878</v>
      </c>
      <c r="BG14" s="45">
        <f t="shared" si="16"/>
        <v>44.706208757258153</v>
      </c>
      <c r="BH14" s="45">
        <f t="shared" si="27"/>
        <v>46.749754618922026</v>
      </c>
      <c r="BI14" s="45">
        <f t="shared" si="27"/>
        <v>48.665720270765931</v>
      </c>
      <c r="BJ14" s="45">
        <f t="shared" si="27"/>
        <v>50.460315474815154</v>
      </c>
      <c r="BK14" s="45">
        <f t="shared" si="27"/>
        <v>52.139791049311754</v>
      </c>
      <c r="BL14" s="45">
        <f t="shared" si="27"/>
        <v>53.710348259091354</v>
      </c>
      <c r="BM14" s="45">
        <f t="shared" si="27"/>
        <v>55.178072277562791</v>
      </c>
      <c r="BN14" s="45">
        <f t="shared" si="27"/>
        <v>56.548884018865337</v>
      </c>
      <c r="BO14" s="45">
        <f t="shared" si="27"/>
        <v>57.828506065050412</v>
      </c>
      <c r="BP14" s="45">
        <f t="shared" si="27"/>
        <v>59.022439444958316</v>
      </c>
      <c r="BQ14" s="45">
        <f t="shared" si="27"/>
        <v>60.135948779928903</v>
      </c>
      <c r="BR14" s="45">
        <f t="shared" si="27"/>
        <v>61.17405387687964</v>
      </c>
      <c r="BS14" s="45">
        <f t="shared" si="27"/>
        <v>62.14152627596733</v>
      </c>
      <c r="BT14" s="53">
        <f t="shared" si="27"/>
        <v>63.042889585546327</v>
      </c>
      <c r="BU14" s="3"/>
      <c r="BV14" s="3"/>
      <c r="BW14" s="60" t="s">
        <v>12</v>
      </c>
      <c r="BX14" s="45"/>
      <c r="BY14" s="45">
        <f>4*(1-EXP(-0.025*L14))</f>
        <v>2.4530359061819951</v>
      </c>
      <c r="BZ14" s="45">
        <f>4*(1-EXP(-0.034*L14))</f>
        <v>2.9011168332068209</v>
      </c>
      <c r="CA14" s="45">
        <f>BY14+BZ14</f>
        <v>5.354152739388816</v>
      </c>
      <c r="CB14" s="45"/>
      <c r="CC14" s="45"/>
      <c r="CD14" s="45"/>
      <c r="CE14" s="45"/>
      <c r="CF14" s="45"/>
      <c r="CG14" s="45"/>
      <c r="CH14" s="3"/>
      <c r="CI14" s="60"/>
      <c r="CJ14" s="45"/>
      <c r="CK14" s="45"/>
      <c r="CL14" s="45"/>
      <c r="CM14" s="45"/>
      <c r="CN14" s="45"/>
      <c r="CO14" s="45"/>
      <c r="CP14" s="45"/>
      <c r="CQ14" s="45"/>
      <c r="CR14" s="45"/>
      <c r="CS14" s="45"/>
      <c r="CT14" s="45"/>
      <c r="CU14" s="45"/>
      <c r="CV14" s="45"/>
      <c r="CW14" s="45"/>
      <c r="CX14" s="45"/>
      <c r="CY14" s="45"/>
      <c r="CZ14" s="45"/>
      <c r="DA14" s="45"/>
      <c r="DB14" s="45"/>
      <c r="DC14" s="45"/>
      <c r="DD14" s="45"/>
      <c r="DE14" s="45"/>
      <c r="DF14" s="45"/>
      <c r="DG14" s="45"/>
      <c r="DH14" s="45"/>
      <c r="DI14" s="45"/>
      <c r="DJ14" s="45"/>
      <c r="DK14" s="45"/>
      <c r="DL14" s="45"/>
      <c r="DM14" s="45">
        <f t="shared" si="19"/>
        <v>0</v>
      </c>
      <c r="DN14" s="45">
        <f t="shared" si="7"/>
        <v>0</v>
      </c>
      <c r="DO14" s="45">
        <f t="shared" si="7"/>
        <v>0</v>
      </c>
      <c r="DP14" s="45">
        <f t="shared" si="7"/>
        <v>0</v>
      </c>
      <c r="DQ14" s="45">
        <f t="shared" si="7"/>
        <v>0</v>
      </c>
      <c r="DR14" s="45">
        <f t="shared" si="7"/>
        <v>0</v>
      </c>
      <c r="DS14" s="45">
        <f t="shared" si="7"/>
        <v>0</v>
      </c>
      <c r="DT14" s="45">
        <f t="shared" si="7"/>
        <v>0</v>
      </c>
      <c r="DU14" s="45">
        <f t="shared" si="7"/>
        <v>0</v>
      </c>
      <c r="DV14" s="45">
        <f t="shared" si="7"/>
        <v>0</v>
      </c>
      <c r="DW14" s="45">
        <f t="shared" si="7"/>
        <v>0</v>
      </c>
      <c r="DX14" s="45">
        <f t="shared" si="7"/>
        <v>0</v>
      </c>
      <c r="DY14" s="45">
        <f t="shared" si="7"/>
        <v>0</v>
      </c>
      <c r="DZ14" s="45">
        <f t="shared" si="7"/>
        <v>0</v>
      </c>
      <c r="EA14" s="45">
        <f t="shared" si="7"/>
        <v>0</v>
      </c>
      <c r="EB14" s="45">
        <f t="shared" si="7"/>
        <v>0</v>
      </c>
      <c r="EC14" s="45">
        <f t="shared" si="7"/>
        <v>0</v>
      </c>
      <c r="ED14" s="45">
        <f t="shared" si="8"/>
        <v>0</v>
      </c>
      <c r="EE14" s="45">
        <f t="shared" si="8"/>
        <v>0</v>
      </c>
      <c r="EF14" s="45">
        <f t="shared" si="8"/>
        <v>0</v>
      </c>
      <c r="EG14" s="45">
        <f t="shared" si="8"/>
        <v>0</v>
      </c>
      <c r="EH14" s="45">
        <f t="shared" si="8"/>
        <v>0</v>
      </c>
      <c r="EI14" s="45">
        <f t="shared" si="8"/>
        <v>0</v>
      </c>
      <c r="EJ14" s="45">
        <f t="shared" si="8"/>
        <v>0</v>
      </c>
      <c r="EK14" s="45">
        <f t="shared" si="8"/>
        <v>0</v>
      </c>
      <c r="EL14" s="45">
        <f t="shared" si="8"/>
        <v>0</v>
      </c>
      <c r="EM14" s="45">
        <f t="shared" si="8"/>
        <v>0</v>
      </c>
      <c r="EN14" s="45">
        <f t="shared" si="8"/>
        <v>0</v>
      </c>
      <c r="EO14" s="45">
        <f t="shared" si="8"/>
        <v>0</v>
      </c>
      <c r="EP14" s="45"/>
      <c r="EQ14" s="45">
        <f t="shared" si="20"/>
        <v>5.354152739388816</v>
      </c>
      <c r="ER14" s="45">
        <f t="shared" si="9"/>
        <v>5.354152739388816</v>
      </c>
      <c r="ES14" s="45">
        <f t="shared" si="9"/>
        <v>5.354152739388816</v>
      </c>
      <c r="ET14" s="45">
        <f t="shared" si="9"/>
        <v>5.354152739388816</v>
      </c>
      <c r="EU14" s="45">
        <f t="shared" si="9"/>
        <v>5.354152739388816</v>
      </c>
      <c r="EV14" s="45">
        <f t="shared" si="9"/>
        <v>5.354152739388816</v>
      </c>
      <c r="EW14" s="45">
        <f t="shared" si="9"/>
        <v>5.354152739388816</v>
      </c>
      <c r="EX14" s="45">
        <f t="shared" si="9"/>
        <v>5.354152739388816</v>
      </c>
      <c r="EY14" s="45">
        <f t="shared" si="9"/>
        <v>5.354152739388816</v>
      </c>
      <c r="EZ14" s="45">
        <f t="shared" si="9"/>
        <v>5.354152739388816</v>
      </c>
      <c r="FA14" s="45">
        <f t="shared" si="9"/>
        <v>5.354152739388816</v>
      </c>
      <c r="FB14" s="45">
        <f t="shared" si="9"/>
        <v>5.354152739388816</v>
      </c>
      <c r="FC14" s="45">
        <f t="shared" si="9"/>
        <v>5.354152739388816</v>
      </c>
      <c r="FD14" s="45">
        <f t="shared" si="9"/>
        <v>5.354152739388816</v>
      </c>
      <c r="FE14" s="45">
        <f t="shared" si="9"/>
        <v>5.354152739388816</v>
      </c>
      <c r="FF14" s="45">
        <f t="shared" si="9"/>
        <v>5.354152739388816</v>
      </c>
      <c r="FG14" s="45">
        <f t="shared" si="9"/>
        <v>5.354152739388816</v>
      </c>
      <c r="FH14" s="45">
        <f t="shared" si="10"/>
        <v>5.354152739388816</v>
      </c>
      <c r="FI14" s="45">
        <f t="shared" si="10"/>
        <v>5.354152739388816</v>
      </c>
      <c r="FJ14" s="45">
        <f t="shared" si="10"/>
        <v>5.354152739388816</v>
      </c>
      <c r="FK14" s="45">
        <f t="shared" si="10"/>
        <v>5.354152739388816</v>
      </c>
      <c r="FL14" s="45">
        <f t="shared" si="10"/>
        <v>5.354152739388816</v>
      </c>
      <c r="FM14" s="45">
        <f t="shared" si="10"/>
        <v>5.354152739388816</v>
      </c>
      <c r="FN14" s="45">
        <f t="shared" si="10"/>
        <v>5.354152739388816</v>
      </c>
      <c r="FO14" s="45">
        <f t="shared" si="10"/>
        <v>5.354152739388816</v>
      </c>
      <c r="FP14" s="45">
        <f t="shared" si="10"/>
        <v>5.354152739388816</v>
      </c>
      <c r="FQ14" s="45">
        <f t="shared" si="10"/>
        <v>5.354152739388816</v>
      </c>
      <c r="FR14" s="45">
        <f t="shared" si="10"/>
        <v>5.354152739388816</v>
      </c>
      <c r="FS14" s="45">
        <f t="shared" si="10"/>
        <v>5.354152739388816</v>
      </c>
      <c r="FT14" s="45"/>
      <c r="FU14" s="45">
        <f t="shared" ref="FU14:FX22" si="32">300*EQ14*AR14</f>
        <v>0</v>
      </c>
      <c r="FV14" s="45">
        <f>300*ER14*AS14</f>
        <v>3907.9429694930031</v>
      </c>
      <c r="FW14" s="45">
        <f>300*ES14*AT14</f>
        <v>9177.323849501021</v>
      </c>
      <c r="FX14" s="45">
        <f>300*ET14*AU14</f>
        <v>14836.198114004001</v>
      </c>
      <c r="FY14" s="45">
        <f t="shared" ref="FY14:GN22" si="33">300*EU14*AV14</f>
        <v>20591.578468240004</v>
      </c>
      <c r="FZ14" s="45">
        <f t="shared" si="33"/>
        <v>26295.264501362599</v>
      </c>
      <c r="GA14" s="45">
        <f t="shared" si="33"/>
        <v>31862.191504631563</v>
      </c>
      <c r="GB14" s="45">
        <f t="shared" si="33"/>
        <v>37241.380084822114</v>
      </c>
      <c r="GC14" s="45">
        <f t="shared" si="33"/>
        <v>42402.405845814683</v>
      </c>
      <c r="GD14" s="45">
        <f t="shared" si="33"/>
        <v>47328.074563357288</v>
      </c>
      <c r="GE14" s="45">
        <f t="shared" si="33"/>
        <v>52010.055083091458</v>
      </c>
      <c r="GF14" s="45">
        <f t="shared" si="33"/>
        <v>56446.097124847118</v>
      </c>
      <c r="GG14" s="45">
        <f t="shared" si="33"/>
        <v>60638.172765755189</v>
      </c>
      <c r="GH14" s="45">
        <f t="shared" si="33"/>
        <v>64591.191198868866</v>
      </c>
      <c r="GI14" s="45">
        <f t="shared" si="33"/>
        <v>68312.086975732105</v>
      </c>
      <c r="GJ14" s="45">
        <f t="shared" si="33"/>
        <v>71809.161025608599</v>
      </c>
      <c r="GK14" s="45">
        <f t="shared" si="33"/>
        <v>75091.59802759689</v>
      </c>
      <c r="GL14" s="45">
        <f t="shared" si="33"/>
        <v>78169.109850615379</v>
      </c>
      <c r="GM14" s="45">
        <f t="shared" si="33"/>
        <v>81051.670898971628</v>
      </c>
      <c r="GN14" s="45">
        <f t="shared" si="33"/>
        <v>83749.321523349892</v>
      </c>
      <c r="GO14" s="45">
        <f t="shared" ref="GO14:GR22" si="34">300*FK14*BL14</f>
        <v>86272.022479482388</v>
      </c>
      <c r="GP14" s="45">
        <f t="shared" si="34"/>
        <v>88629.548051732068</v>
      </c>
      <c r="GQ14" s="45">
        <f t="shared" si="34"/>
        <v>90831.408683696485</v>
      </c>
      <c r="GR14" s="45">
        <f t="shared" si="34"/>
        <v>92886.79624888573</v>
      </c>
      <c r="GS14" s="45">
        <f t="shared" si="29"/>
        <v>94804.54675189023</v>
      </c>
      <c r="GT14" s="45">
        <f t="shared" si="29"/>
        <v>96593.116468740554</v>
      </c>
      <c r="GU14" s="45">
        <f t="shared" si="29"/>
        <v>98260.568443324242</v>
      </c>
      <c r="GV14" s="45">
        <f t="shared" si="29"/>
        <v>99814.566942081772</v>
      </c>
      <c r="GW14" s="45">
        <f t="shared" si="29"/>
        <v>101262.37799203186</v>
      </c>
      <c r="GX14"/>
    </row>
    <row r="15" spans="1:271" x14ac:dyDescent="0.25">
      <c r="A15" s="24">
        <v>11</v>
      </c>
      <c r="B15" s="22" t="str">
        <f t="shared" si="14"/>
        <v/>
      </c>
      <c r="C15" s="3"/>
      <c r="D15" s="45" t="s">
        <v>13</v>
      </c>
      <c r="E15" s="45">
        <v>40</v>
      </c>
      <c r="F15" s="45">
        <v>4.3799999999999999E-2</v>
      </c>
      <c r="G15" s="45">
        <v>1.7</v>
      </c>
      <c r="H15" s="45"/>
      <c r="I15" s="45"/>
      <c r="J15" s="45">
        <v>0.75</v>
      </c>
      <c r="K15" s="45">
        <v>63</v>
      </c>
      <c r="L15" s="45">
        <f>IF('Graph-Settings'!$I$6='Graph-Settings'!$C$46, K15, 'Graph-Settings'!$I$6)</f>
        <v>63</v>
      </c>
      <c r="M15" s="45">
        <f t="shared" si="15"/>
        <v>1</v>
      </c>
      <c r="N15" s="45">
        <f t="shared" si="30"/>
        <v>0</v>
      </c>
      <c r="O15" s="45">
        <f t="shared" si="30"/>
        <v>0.84920168758516179</v>
      </c>
      <c r="P15" s="45">
        <f t="shared" si="30"/>
        <v>2.5202631011057806</v>
      </c>
      <c r="Q15" s="45">
        <f t="shared" si="30"/>
        <v>4.5943166402254585</v>
      </c>
      <c r="R15" s="45">
        <f t="shared" si="30"/>
        <v>6.8670521146091765</v>
      </c>
      <c r="S15" s="45">
        <f t="shared" si="30"/>
        <v>9.2130099611922187</v>
      </c>
      <c r="T15" s="45">
        <f t="shared" si="30"/>
        <v>11.551025434128061</v>
      </c>
      <c r="U15" s="45">
        <f t="shared" si="30"/>
        <v>13.828113808516038</v>
      </c>
      <c r="V15" s="45">
        <f t="shared" si="30"/>
        <v>16.010267158981193</v>
      </c>
      <c r="W15" s="45">
        <f t="shared" si="30"/>
        <v>18.076625689445365</v>
      </c>
      <c r="X15" s="45">
        <f t="shared" si="30"/>
        <v>20.015560306430316</v>
      </c>
      <c r="Y15" s="45">
        <f t="shared" si="30"/>
        <v>21.821942592895915</v>
      </c>
      <c r="Z15" s="45">
        <f t="shared" si="30"/>
        <v>23.495198690769719</v>
      </c>
      <c r="AA15" s="45">
        <f t="shared" si="30"/>
        <v>25.037902490573273</v>
      </c>
      <c r="AB15" s="45">
        <f t="shared" si="30"/>
        <v>26.454750603645827</v>
      </c>
      <c r="AC15" s="45">
        <f t="shared" si="30"/>
        <v>27.75181307325548</v>
      </c>
      <c r="AD15" s="45">
        <f t="shared" si="31"/>
        <v>28.935986051777498</v>
      </c>
      <c r="AE15" s="45">
        <f t="shared" si="31"/>
        <v>30.014593843620251</v>
      </c>
      <c r="AF15" s="45">
        <f t="shared" si="31"/>
        <v>30.995102109111194</v>
      </c>
      <c r="AG15" s="45">
        <f t="shared" si="31"/>
        <v>31.884914090576437</v>
      </c>
      <c r="AH15" s="45">
        <f t="shared" si="31"/>
        <v>32.691228917719698</v>
      </c>
      <c r="AI15" s="45">
        <f t="shared" si="31"/>
        <v>33.420946284071185</v>
      </c>
      <c r="AJ15" s="45">
        <f t="shared" si="31"/>
        <v>34.080605647169556</v>
      </c>
      <c r="AK15" s="45">
        <f t="shared" si="31"/>
        <v>34.676350983993053</v>
      </c>
      <c r="AL15" s="45">
        <f t="shared" si="31"/>
        <v>35.213914298223841</v>
      </c>
      <c r="AM15" s="45">
        <f t="shared" si="31"/>
        <v>35.698612715073224</v>
      </c>
      <c r="AN15" s="45">
        <f t="shared" si="31"/>
        <v>36.135355246693194</v>
      </c>
      <c r="AO15" s="45">
        <f t="shared" si="31"/>
        <v>36.528656263876002</v>
      </c>
      <c r="AP15" s="53">
        <f t="shared" si="31"/>
        <v>36.882653439259713</v>
      </c>
      <c r="AQ15" s="3"/>
      <c r="AR15" s="60">
        <f t="shared" si="16"/>
        <v>0</v>
      </c>
      <c r="AS15" s="45">
        <f t="shared" si="16"/>
        <v>0.84920168758516179</v>
      </c>
      <c r="AT15" s="45">
        <f t="shared" si="16"/>
        <v>2.5202631011057806</v>
      </c>
      <c r="AU15" s="45">
        <f t="shared" si="16"/>
        <v>4.5943166402254585</v>
      </c>
      <c r="AV15" s="45">
        <f t="shared" si="16"/>
        <v>6.8670521146091765</v>
      </c>
      <c r="AW15" s="45">
        <f t="shared" si="16"/>
        <v>9.2130099611922187</v>
      </c>
      <c r="AX15" s="45">
        <f t="shared" si="16"/>
        <v>11.551025434128061</v>
      </c>
      <c r="AY15" s="45">
        <f t="shared" si="16"/>
        <v>13.828113808516038</v>
      </c>
      <c r="AZ15" s="45">
        <f t="shared" si="16"/>
        <v>16.010267158981193</v>
      </c>
      <c r="BA15" s="45">
        <f t="shared" si="16"/>
        <v>18.076625689445365</v>
      </c>
      <c r="BB15" s="45">
        <f t="shared" si="16"/>
        <v>20.015560306430316</v>
      </c>
      <c r="BC15" s="45">
        <f t="shared" si="16"/>
        <v>21.821942592895915</v>
      </c>
      <c r="BD15" s="45">
        <f t="shared" si="16"/>
        <v>23.495198690769719</v>
      </c>
      <c r="BE15" s="45">
        <f t="shared" si="16"/>
        <v>25.037902490573273</v>
      </c>
      <c r="BF15" s="45">
        <f t="shared" si="16"/>
        <v>26.454750603645827</v>
      </c>
      <c r="BG15" s="45">
        <f t="shared" si="16"/>
        <v>27.75181307325548</v>
      </c>
      <c r="BH15" s="45">
        <f t="shared" si="27"/>
        <v>28.935986051777498</v>
      </c>
      <c r="BI15" s="45">
        <f t="shared" si="27"/>
        <v>30.014593843620251</v>
      </c>
      <c r="BJ15" s="45">
        <f t="shared" si="27"/>
        <v>30.995102109111194</v>
      </c>
      <c r="BK15" s="45">
        <f t="shared" si="27"/>
        <v>31.884914090576437</v>
      </c>
      <c r="BL15" s="45">
        <f t="shared" si="27"/>
        <v>32.691228917719698</v>
      </c>
      <c r="BM15" s="45">
        <f t="shared" si="27"/>
        <v>33.420946284071185</v>
      </c>
      <c r="BN15" s="45">
        <f t="shared" si="27"/>
        <v>34.080605647169556</v>
      </c>
      <c r="BO15" s="45">
        <f t="shared" si="27"/>
        <v>34.676350983993053</v>
      </c>
      <c r="BP15" s="45">
        <f t="shared" si="27"/>
        <v>35.213914298223841</v>
      </c>
      <c r="BQ15" s="45">
        <f t="shared" si="27"/>
        <v>35.698612715073224</v>
      </c>
      <c r="BR15" s="45">
        <f t="shared" si="27"/>
        <v>36.135355246693194</v>
      </c>
      <c r="BS15" s="45">
        <f t="shared" si="27"/>
        <v>36.528656263876002</v>
      </c>
      <c r="BT15" s="53">
        <f t="shared" si="27"/>
        <v>36.882653439259713</v>
      </c>
      <c r="BU15" s="3"/>
      <c r="BV15" s="3"/>
      <c r="BW15" s="60" t="s">
        <v>13</v>
      </c>
      <c r="BX15" s="45"/>
      <c r="BY15" s="45">
        <f>10*(1-EXP(-0.013*L15))</f>
        <v>5.5912769355024388</v>
      </c>
      <c r="BZ15" s="45">
        <f>6*(1-EXP(-0.06*L15))</f>
        <v>5.863063851449442</v>
      </c>
      <c r="CA15" s="45">
        <f t="shared" ref="CA15:CA16" si="35">BY15+BZ15</f>
        <v>11.454340786951882</v>
      </c>
      <c r="CB15" s="45"/>
      <c r="CC15" s="45"/>
      <c r="CD15" s="45"/>
      <c r="CE15" s="45"/>
      <c r="CF15" s="45"/>
      <c r="CG15" s="45"/>
      <c r="CH15" s="3"/>
      <c r="CI15" s="60"/>
      <c r="CJ15" s="45"/>
      <c r="CK15" s="45"/>
      <c r="CL15" s="45"/>
      <c r="CM15" s="45"/>
      <c r="CN15" s="45"/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/>
      <c r="DB15" s="45"/>
      <c r="DC15" s="45"/>
      <c r="DD15" s="45"/>
      <c r="DE15" s="45"/>
      <c r="DF15" s="45"/>
      <c r="DG15" s="45"/>
      <c r="DH15" s="45"/>
      <c r="DI15" s="45"/>
      <c r="DJ15" s="45"/>
      <c r="DK15" s="45"/>
      <c r="DL15" s="45"/>
      <c r="DM15" s="45">
        <f t="shared" si="19"/>
        <v>0</v>
      </c>
      <c r="DN15" s="45">
        <f t="shared" si="7"/>
        <v>0</v>
      </c>
      <c r="DO15" s="45">
        <f t="shared" si="7"/>
        <v>0</v>
      </c>
      <c r="DP15" s="45">
        <f t="shared" si="7"/>
        <v>0</v>
      </c>
      <c r="DQ15" s="45">
        <f t="shared" si="7"/>
        <v>0</v>
      </c>
      <c r="DR15" s="45">
        <f t="shared" si="7"/>
        <v>0</v>
      </c>
      <c r="DS15" s="45">
        <f t="shared" si="7"/>
        <v>0</v>
      </c>
      <c r="DT15" s="45">
        <f t="shared" si="7"/>
        <v>0</v>
      </c>
      <c r="DU15" s="45">
        <f t="shared" si="7"/>
        <v>0</v>
      </c>
      <c r="DV15" s="45">
        <f t="shared" si="7"/>
        <v>0</v>
      </c>
      <c r="DW15" s="45">
        <f t="shared" si="7"/>
        <v>0</v>
      </c>
      <c r="DX15" s="45">
        <f t="shared" si="7"/>
        <v>0</v>
      </c>
      <c r="DY15" s="45">
        <f t="shared" si="7"/>
        <v>0</v>
      </c>
      <c r="DZ15" s="45">
        <f t="shared" si="7"/>
        <v>0</v>
      </c>
      <c r="EA15" s="45">
        <f t="shared" si="7"/>
        <v>0</v>
      </c>
      <c r="EB15" s="45">
        <f t="shared" si="7"/>
        <v>0</v>
      </c>
      <c r="EC15" s="45">
        <f t="shared" si="7"/>
        <v>0</v>
      </c>
      <c r="ED15" s="45">
        <f t="shared" si="8"/>
        <v>0</v>
      </c>
      <c r="EE15" s="45">
        <f t="shared" si="8"/>
        <v>0</v>
      </c>
      <c r="EF15" s="45">
        <f t="shared" si="8"/>
        <v>0</v>
      </c>
      <c r="EG15" s="45">
        <f t="shared" si="8"/>
        <v>0</v>
      </c>
      <c r="EH15" s="45">
        <f t="shared" si="8"/>
        <v>0</v>
      </c>
      <c r="EI15" s="45">
        <f t="shared" si="8"/>
        <v>0</v>
      </c>
      <c r="EJ15" s="45">
        <f t="shared" si="8"/>
        <v>0</v>
      </c>
      <c r="EK15" s="45">
        <f t="shared" si="8"/>
        <v>0</v>
      </c>
      <c r="EL15" s="45">
        <f t="shared" si="8"/>
        <v>0</v>
      </c>
      <c r="EM15" s="45">
        <f t="shared" si="8"/>
        <v>0</v>
      </c>
      <c r="EN15" s="45">
        <f t="shared" si="8"/>
        <v>0</v>
      </c>
      <c r="EO15" s="45">
        <f t="shared" si="8"/>
        <v>0</v>
      </c>
      <c r="EP15" s="45"/>
      <c r="EQ15" s="45">
        <f t="shared" si="20"/>
        <v>11.454340786951882</v>
      </c>
      <c r="ER15" s="45">
        <f t="shared" si="9"/>
        <v>11.454340786951882</v>
      </c>
      <c r="ES15" s="45">
        <f t="shared" si="9"/>
        <v>11.454340786951882</v>
      </c>
      <c r="ET15" s="45">
        <f t="shared" si="9"/>
        <v>11.454340786951882</v>
      </c>
      <c r="EU15" s="45">
        <f t="shared" si="9"/>
        <v>11.454340786951882</v>
      </c>
      <c r="EV15" s="45">
        <f t="shared" si="9"/>
        <v>11.454340786951882</v>
      </c>
      <c r="EW15" s="45">
        <f t="shared" si="9"/>
        <v>11.454340786951882</v>
      </c>
      <c r="EX15" s="45">
        <f t="shared" si="9"/>
        <v>11.454340786951882</v>
      </c>
      <c r="EY15" s="45">
        <f t="shared" si="9"/>
        <v>11.454340786951882</v>
      </c>
      <c r="EZ15" s="45">
        <f t="shared" si="9"/>
        <v>11.454340786951882</v>
      </c>
      <c r="FA15" s="45">
        <f t="shared" si="9"/>
        <v>11.454340786951882</v>
      </c>
      <c r="FB15" s="45">
        <f t="shared" si="9"/>
        <v>11.454340786951882</v>
      </c>
      <c r="FC15" s="45">
        <f t="shared" si="9"/>
        <v>11.454340786951882</v>
      </c>
      <c r="FD15" s="45">
        <f t="shared" si="9"/>
        <v>11.454340786951882</v>
      </c>
      <c r="FE15" s="45">
        <f t="shared" si="9"/>
        <v>11.454340786951882</v>
      </c>
      <c r="FF15" s="45">
        <f t="shared" si="9"/>
        <v>11.454340786951882</v>
      </c>
      <c r="FG15" s="45">
        <f t="shared" si="9"/>
        <v>11.454340786951882</v>
      </c>
      <c r="FH15" s="45">
        <f t="shared" si="10"/>
        <v>11.454340786951882</v>
      </c>
      <c r="FI15" s="45">
        <f t="shared" si="10"/>
        <v>11.454340786951882</v>
      </c>
      <c r="FJ15" s="45">
        <f t="shared" si="10"/>
        <v>11.454340786951882</v>
      </c>
      <c r="FK15" s="45">
        <f t="shared" si="10"/>
        <v>11.454340786951882</v>
      </c>
      <c r="FL15" s="45">
        <f t="shared" si="10"/>
        <v>11.454340786951882</v>
      </c>
      <c r="FM15" s="45">
        <f t="shared" si="10"/>
        <v>11.454340786951882</v>
      </c>
      <c r="FN15" s="45">
        <f t="shared" si="10"/>
        <v>11.454340786951882</v>
      </c>
      <c r="FO15" s="45">
        <f t="shared" si="10"/>
        <v>11.454340786951882</v>
      </c>
      <c r="FP15" s="45">
        <f t="shared" si="10"/>
        <v>11.454340786951882</v>
      </c>
      <c r="FQ15" s="45">
        <f t="shared" si="10"/>
        <v>11.454340786951882</v>
      </c>
      <c r="FR15" s="45">
        <f t="shared" si="10"/>
        <v>11.454340786951882</v>
      </c>
      <c r="FS15" s="45">
        <f t="shared" si="10"/>
        <v>11.454340786951882</v>
      </c>
      <c r="FT15" s="45"/>
      <c r="FU15" s="45">
        <f t="shared" si="32"/>
        <v>0</v>
      </c>
      <c r="FV15" s="45">
        <f t="shared" si="32"/>
        <v>2918.1136579365261</v>
      </c>
      <c r="FW15" s="45">
        <f t="shared" si="32"/>
        <v>8660.3857298537332</v>
      </c>
      <c r="FX15" s="45">
        <f t="shared" si="32"/>
        <v>15787.46054409186</v>
      </c>
      <c r="FY15" s="45">
        <f t="shared" si="33"/>
        <v>23597.266536747615</v>
      </c>
      <c r="FZ15" s="45">
        <f t="shared" si="33"/>
        <v>31658.686730723399</v>
      </c>
      <c r="GA15" s="45">
        <f t="shared" si="33"/>
        <v>39692.814528375478</v>
      </c>
      <c r="GB15" s="45">
        <f t="shared" si="33"/>
        <v>47517.57840104933</v>
      </c>
      <c r="GC15" s="45">
        <f t="shared" si="33"/>
        <v>55016.11683873435</v>
      </c>
      <c r="GD15" s="45">
        <f t="shared" si="33"/>
        <v>62116.74927752286</v>
      </c>
      <c r="GE15" s="45">
        <f t="shared" si="33"/>
        <v>68779.514637491957</v>
      </c>
      <c r="GF15" s="45">
        <f t="shared" si="33"/>
        <v>74986.790127699045</v>
      </c>
      <c r="GG15" s="45">
        <f t="shared" si="33"/>
        <v>80736.603798366603</v>
      </c>
      <c r="GH15" s="45">
        <f t="shared" si="33"/>
        <v>86037.80031524926</v>
      </c>
      <c r="GI15" s="45">
        <f t="shared" si="33"/>
        <v>90906.518654394094</v>
      </c>
      <c r="GJ15" s="45">
        <f t="shared" si="33"/>
        <v>95363.6173190564</v>
      </c>
      <c r="GK15" s="45">
        <f t="shared" si="33"/>
        <v>99432.793573063711</v>
      </c>
      <c r="GL15" s="45">
        <f t="shared" si="33"/>
        <v>103139.21594003229</v>
      </c>
      <c r="GM15" s="45">
        <f t="shared" si="33"/>
        <v>106508.53868523918</v>
      </c>
      <c r="GN15" s="45">
        <f t="shared" si="33"/>
        <v>109566.20158684393</v>
      </c>
      <c r="GO15" s="45">
        <f t="shared" si="34"/>
        <v>112336.94303034527</v>
      </c>
      <c r="GP15" s="45">
        <f t="shared" si="34"/>
        <v>114844.47244804935</v>
      </c>
      <c r="GQ15" s="45">
        <f t="shared" si="34"/>
        <v>117111.26139251905</v>
      </c>
      <c r="GR15" s="45">
        <f t="shared" si="34"/>
        <v>119158.42242558319</v>
      </c>
      <c r="GS15" s="45">
        <f t="shared" si="29"/>
        <v>121005.65244431201</v>
      </c>
      <c r="GT15" s="45">
        <f t="shared" si="29"/>
        <v>122671.22269795868</v>
      </c>
      <c r="GU15" s="45">
        <f t="shared" si="29"/>
        <v>124172.00203595805</v>
      </c>
      <c r="GV15" s="45">
        <f t="shared" si="29"/>
        <v>125523.50320075806</v>
      </c>
      <c r="GW15" s="45">
        <f t="shared" si="29"/>
        <v>126739.94448609708</v>
      </c>
      <c r="GX15"/>
    </row>
    <row r="16" spans="1:271" x14ac:dyDescent="0.25">
      <c r="A16" s="24">
        <v>12</v>
      </c>
      <c r="B16" s="22" t="str">
        <f t="shared" si="14"/>
        <v/>
      </c>
      <c r="C16" s="3"/>
      <c r="D16" s="45" t="s">
        <v>14</v>
      </c>
      <c r="E16" s="45">
        <v>55</v>
      </c>
      <c r="F16" s="45">
        <v>8.2900000000000001E-2</v>
      </c>
      <c r="G16" s="45">
        <v>3.2</v>
      </c>
      <c r="H16" s="45"/>
      <c r="I16" s="45"/>
      <c r="J16" s="45">
        <v>0.75</v>
      </c>
      <c r="K16" s="45">
        <v>31</v>
      </c>
      <c r="L16" s="45">
        <f>IF('Graph-Settings'!$I$6='Graph-Settings'!$C$46, K16, 'Graph-Settings'!$I$6)</f>
        <v>31</v>
      </c>
      <c r="M16" s="45">
        <f t="shared" si="15"/>
        <v>1</v>
      </c>
      <c r="N16" s="45">
        <f t="shared" si="30"/>
        <v>0</v>
      </c>
      <c r="O16" s="45">
        <f t="shared" si="30"/>
        <v>0.25799986770156341</v>
      </c>
      <c r="P16" s="45">
        <f t="shared" si="30"/>
        <v>1.7312178753020611</v>
      </c>
      <c r="Q16" s="45">
        <f t="shared" si="30"/>
        <v>4.6796166798790217</v>
      </c>
      <c r="R16" s="45">
        <f t="shared" si="30"/>
        <v>8.7752371628757473</v>
      </c>
      <c r="S16" s="45">
        <f t="shared" si="30"/>
        <v>13.533871895848014</v>
      </c>
      <c r="T16" s="45">
        <f t="shared" si="30"/>
        <v>18.516979455587446</v>
      </c>
      <c r="U16" s="45">
        <f t="shared" si="30"/>
        <v>23.398012368945853</v>
      </c>
      <c r="V16" s="45">
        <f t="shared" si="30"/>
        <v>27.965520287049991</v>
      </c>
      <c r="W16" s="45">
        <f t="shared" si="30"/>
        <v>32.102475155858876</v>
      </c>
      <c r="X16" s="45">
        <f t="shared" si="30"/>
        <v>35.760603551060164</v>
      </c>
      <c r="Y16" s="45">
        <f t="shared" si="30"/>
        <v>38.937446559502412</v>
      </c>
      <c r="Z16" s="45">
        <f t="shared" si="30"/>
        <v>41.658484556289977</v>
      </c>
      <c r="AA16" s="45">
        <f t="shared" si="30"/>
        <v>43.964312347032511</v>
      </c>
      <c r="AB16" s="45">
        <f t="shared" si="30"/>
        <v>45.902000451221603</v>
      </c>
      <c r="AC16" s="45">
        <f t="shared" si="30"/>
        <v>47.519614434850602</v>
      </c>
      <c r="AD16" s="45">
        <f t="shared" si="31"/>
        <v>48.862975297082386</v>
      </c>
      <c r="AE16" s="45">
        <f t="shared" si="31"/>
        <v>49.973936157600335</v>
      </c>
      <c r="AF16" s="45">
        <f t="shared" si="31"/>
        <v>50.88964069448874</v>
      </c>
      <c r="AG16" s="45">
        <f t="shared" si="31"/>
        <v>51.642387277262181</v>
      </c>
      <c r="AH16" s="45">
        <f t="shared" si="31"/>
        <v>52.259843943563773</v>
      </c>
      <c r="AI16" s="45">
        <f t="shared" si="31"/>
        <v>52.765447271151373</v>
      </c>
      <c r="AJ16" s="45">
        <f t="shared" si="31"/>
        <v>53.178879596371978</v>
      </c>
      <c r="AK16" s="45">
        <f t="shared" si="31"/>
        <v>53.516560648268424</v>
      </c>
      <c r="AL16" s="45">
        <f t="shared" si="31"/>
        <v>53.792117125801582</v>
      </c>
      <c r="AM16" s="45">
        <f t="shared" si="31"/>
        <v>54.016811373150468</v>
      </c>
      <c r="AN16" s="45">
        <f t="shared" si="31"/>
        <v>54.199921275875468</v>
      </c>
      <c r="AO16" s="45">
        <f t="shared" si="31"/>
        <v>54.349070054983699</v>
      </c>
      <c r="AP16" s="53">
        <f t="shared" si="31"/>
        <v>54.470508327980063</v>
      </c>
      <c r="AQ16" s="3"/>
      <c r="AR16" s="60">
        <f t="shared" si="16"/>
        <v>0</v>
      </c>
      <c r="AS16" s="45">
        <f t="shared" si="16"/>
        <v>0.25799986770156341</v>
      </c>
      <c r="AT16" s="45">
        <f t="shared" si="16"/>
        <v>1.7312178753020611</v>
      </c>
      <c r="AU16" s="45">
        <f t="shared" si="16"/>
        <v>4.6796166798790217</v>
      </c>
      <c r="AV16" s="45">
        <f t="shared" si="16"/>
        <v>8.7752371628757473</v>
      </c>
      <c r="AW16" s="45">
        <f t="shared" si="16"/>
        <v>13.533871895848014</v>
      </c>
      <c r="AX16" s="45">
        <f t="shared" si="16"/>
        <v>18.516979455587446</v>
      </c>
      <c r="AY16" s="45">
        <f t="shared" si="16"/>
        <v>23.398012368945853</v>
      </c>
      <c r="AZ16" s="45">
        <f t="shared" si="16"/>
        <v>27.965520287049991</v>
      </c>
      <c r="BA16" s="45">
        <f t="shared" si="16"/>
        <v>32.102475155858876</v>
      </c>
      <c r="BB16" s="45">
        <f t="shared" si="16"/>
        <v>35.760603551060164</v>
      </c>
      <c r="BC16" s="45">
        <f t="shared" si="16"/>
        <v>38.937446559502412</v>
      </c>
      <c r="BD16" s="45">
        <f t="shared" si="16"/>
        <v>41.658484556289977</v>
      </c>
      <c r="BE16" s="45">
        <f t="shared" si="16"/>
        <v>43.964312347032511</v>
      </c>
      <c r="BF16" s="45">
        <f t="shared" si="16"/>
        <v>45.902000451221603</v>
      </c>
      <c r="BG16" s="45">
        <f t="shared" si="16"/>
        <v>47.519614434850602</v>
      </c>
      <c r="BH16" s="45">
        <f t="shared" si="27"/>
        <v>48.862975297082386</v>
      </c>
      <c r="BI16" s="45">
        <f t="shared" si="27"/>
        <v>49.973936157600335</v>
      </c>
      <c r="BJ16" s="45">
        <f t="shared" si="27"/>
        <v>50.88964069448874</v>
      </c>
      <c r="BK16" s="45">
        <f t="shared" si="27"/>
        <v>51.642387277262181</v>
      </c>
      <c r="BL16" s="45">
        <f t="shared" si="27"/>
        <v>52.259843943563773</v>
      </c>
      <c r="BM16" s="45">
        <f t="shared" si="27"/>
        <v>52.765447271151373</v>
      </c>
      <c r="BN16" s="45">
        <f t="shared" si="27"/>
        <v>53.178879596371978</v>
      </c>
      <c r="BO16" s="45">
        <f t="shared" si="27"/>
        <v>53.516560648268424</v>
      </c>
      <c r="BP16" s="45">
        <f t="shared" si="27"/>
        <v>53.792117125801582</v>
      </c>
      <c r="BQ16" s="45">
        <f t="shared" si="27"/>
        <v>54.016811373150468</v>
      </c>
      <c r="BR16" s="45">
        <f t="shared" si="27"/>
        <v>54.199921275875468</v>
      </c>
      <c r="BS16" s="45">
        <f t="shared" si="27"/>
        <v>54.349070054983699</v>
      </c>
      <c r="BT16" s="53">
        <f t="shared" si="27"/>
        <v>54.470508327980063</v>
      </c>
      <c r="BU16" s="3"/>
      <c r="BV16" s="3"/>
      <c r="BW16" s="60" t="s">
        <v>14</v>
      </c>
      <c r="BX16" s="45"/>
      <c r="BY16" s="45">
        <f>12*(1-EXP(-0.0166*L16))</f>
        <v>4.8271242880499239</v>
      </c>
      <c r="BZ16" s="45">
        <f>20*(1-EXP(-0.021*L16))</f>
        <v>9.5695201615968486</v>
      </c>
      <c r="CA16" s="45">
        <f t="shared" si="35"/>
        <v>14.396644449646772</v>
      </c>
      <c r="CB16" s="45"/>
      <c r="CC16" s="45"/>
      <c r="CD16" s="45"/>
      <c r="CE16" s="45"/>
      <c r="CF16" s="45"/>
      <c r="CG16" s="45"/>
      <c r="CH16" s="3"/>
      <c r="CI16" s="60"/>
      <c r="CJ16" s="45"/>
      <c r="CK16" s="45"/>
      <c r="CL16" s="45"/>
      <c r="CM16" s="45"/>
      <c r="CN16" s="45"/>
      <c r="CO16" s="45"/>
      <c r="CP16" s="45"/>
      <c r="CQ16" s="45"/>
      <c r="CR16" s="45"/>
      <c r="CS16" s="45"/>
      <c r="CT16" s="45"/>
      <c r="CU16" s="45"/>
      <c r="CV16" s="45"/>
      <c r="CW16" s="45"/>
      <c r="CX16" s="45"/>
      <c r="CY16" s="45"/>
      <c r="CZ16" s="45"/>
      <c r="DA16" s="45"/>
      <c r="DB16" s="45"/>
      <c r="DC16" s="45"/>
      <c r="DD16" s="45"/>
      <c r="DE16" s="45"/>
      <c r="DF16" s="45"/>
      <c r="DG16" s="45"/>
      <c r="DH16" s="45"/>
      <c r="DI16" s="45"/>
      <c r="DJ16" s="45"/>
      <c r="DK16" s="45"/>
      <c r="DL16" s="45"/>
      <c r="DM16" s="45">
        <f t="shared" si="19"/>
        <v>0</v>
      </c>
      <c r="DN16" s="45">
        <f t="shared" si="7"/>
        <v>0</v>
      </c>
      <c r="DO16" s="45">
        <f t="shared" si="7"/>
        <v>0</v>
      </c>
      <c r="DP16" s="45">
        <f t="shared" si="7"/>
        <v>0</v>
      </c>
      <c r="DQ16" s="45">
        <f t="shared" si="7"/>
        <v>0</v>
      </c>
      <c r="DR16" s="45">
        <f t="shared" si="7"/>
        <v>0</v>
      </c>
      <c r="DS16" s="45">
        <f t="shared" si="7"/>
        <v>0</v>
      </c>
      <c r="DT16" s="45">
        <f t="shared" si="7"/>
        <v>0</v>
      </c>
      <c r="DU16" s="45">
        <f t="shared" si="7"/>
        <v>0</v>
      </c>
      <c r="DV16" s="45">
        <f t="shared" si="7"/>
        <v>0</v>
      </c>
      <c r="DW16" s="45">
        <f t="shared" si="7"/>
        <v>0</v>
      </c>
      <c r="DX16" s="45">
        <f t="shared" si="7"/>
        <v>0</v>
      </c>
      <c r="DY16" s="45">
        <f t="shared" si="7"/>
        <v>0</v>
      </c>
      <c r="DZ16" s="45">
        <f t="shared" si="7"/>
        <v>0</v>
      </c>
      <c r="EA16" s="45">
        <f t="shared" si="7"/>
        <v>0</v>
      </c>
      <c r="EB16" s="45">
        <f t="shared" si="7"/>
        <v>0</v>
      </c>
      <c r="EC16" s="45">
        <f t="shared" si="7"/>
        <v>0</v>
      </c>
      <c r="ED16" s="45">
        <f t="shared" si="8"/>
        <v>0</v>
      </c>
      <c r="EE16" s="45">
        <f t="shared" si="8"/>
        <v>0</v>
      </c>
      <c r="EF16" s="45">
        <f t="shared" si="8"/>
        <v>0</v>
      </c>
      <c r="EG16" s="45">
        <f t="shared" si="8"/>
        <v>0</v>
      </c>
      <c r="EH16" s="45">
        <f t="shared" si="8"/>
        <v>0</v>
      </c>
      <c r="EI16" s="45">
        <f t="shared" si="8"/>
        <v>0</v>
      </c>
      <c r="EJ16" s="45">
        <f t="shared" si="8"/>
        <v>0</v>
      </c>
      <c r="EK16" s="45">
        <f t="shared" si="8"/>
        <v>0</v>
      </c>
      <c r="EL16" s="45">
        <f t="shared" si="8"/>
        <v>0</v>
      </c>
      <c r="EM16" s="45">
        <f t="shared" si="8"/>
        <v>0</v>
      </c>
      <c r="EN16" s="45">
        <f t="shared" si="8"/>
        <v>0</v>
      </c>
      <c r="EO16" s="45">
        <f t="shared" si="8"/>
        <v>0</v>
      </c>
      <c r="EP16" s="45"/>
      <c r="EQ16" s="45">
        <f t="shared" si="20"/>
        <v>14.396644449646772</v>
      </c>
      <c r="ER16" s="45">
        <f t="shared" si="9"/>
        <v>14.396644449646772</v>
      </c>
      <c r="ES16" s="45">
        <f t="shared" si="9"/>
        <v>14.396644449646772</v>
      </c>
      <c r="ET16" s="45">
        <f t="shared" si="9"/>
        <v>14.396644449646772</v>
      </c>
      <c r="EU16" s="45">
        <f t="shared" si="9"/>
        <v>14.396644449646772</v>
      </c>
      <c r="EV16" s="45">
        <f t="shared" si="9"/>
        <v>14.396644449646772</v>
      </c>
      <c r="EW16" s="45">
        <f t="shared" si="9"/>
        <v>14.396644449646772</v>
      </c>
      <c r="EX16" s="45">
        <f t="shared" si="9"/>
        <v>14.396644449646772</v>
      </c>
      <c r="EY16" s="45">
        <f t="shared" si="9"/>
        <v>14.396644449646772</v>
      </c>
      <c r="EZ16" s="45">
        <f t="shared" si="9"/>
        <v>14.396644449646772</v>
      </c>
      <c r="FA16" s="45">
        <f t="shared" si="9"/>
        <v>14.396644449646772</v>
      </c>
      <c r="FB16" s="45">
        <f t="shared" si="9"/>
        <v>14.396644449646772</v>
      </c>
      <c r="FC16" s="45">
        <f t="shared" si="9"/>
        <v>14.396644449646772</v>
      </c>
      <c r="FD16" s="45">
        <f t="shared" si="9"/>
        <v>14.396644449646772</v>
      </c>
      <c r="FE16" s="45">
        <f t="shared" si="9"/>
        <v>14.396644449646772</v>
      </c>
      <c r="FF16" s="45">
        <f t="shared" si="9"/>
        <v>14.396644449646772</v>
      </c>
      <c r="FG16" s="45">
        <f t="shared" si="9"/>
        <v>14.396644449646772</v>
      </c>
      <c r="FH16" s="45">
        <f t="shared" si="10"/>
        <v>14.396644449646772</v>
      </c>
      <c r="FI16" s="45">
        <f t="shared" si="10"/>
        <v>14.396644449646772</v>
      </c>
      <c r="FJ16" s="45">
        <f t="shared" si="10"/>
        <v>14.396644449646772</v>
      </c>
      <c r="FK16" s="45">
        <f t="shared" si="10"/>
        <v>14.396644449646772</v>
      </c>
      <c r="FL16" s="45">
        <f t="shared" si="10"/>
        <v>14.396644449646772</v>
      </c>
      <c r="FM16" s="45">
        <f t="shared" si="10"/>
        <v>14.396644449646772</v>
      </c>
      <c r="FN16" s="45">
        <f t="shared" si="10"/>
        <v>14.396644449646772</v>
      </c>
      <c r="FO16" s="45">
        <f t="shared" si="10"/>
        <v>14.396644449646772</v>
      </c>
      <c r="FP16" s="45">
        <f t="shared" si="10"/>
        <v>14.396644449646772</v>
      </c>
      <c r="FQ16" s="45">
        <f t="shared" si="10"/>
        <v>14.396644449646772</v>
      </c>
      <c r="FR16" s="45">
        <f t="shared" si="10"/>
        <v>14.396644449646772</v>
      </c>
      <c r="FS16" s="45">
        <f t="shared" si="10"/>
        <v>14.396644449646772</v>
      </c>
      <c r="FT16" s="45"/>
      <c r="FU16" s="45">
        <f t="shared" si="32"/>
        <v>0</v>
      </c>
      <c r="FV16" s="45">
        <f t="shared" si="32"/>
        <v>1114.2997090065942</v>
      </c>
      <c r="FW16" s="45">
        <f t="shared" si="32"/>
        <v>7477.118464679008</v>
      </c>
      <c r="FX16" s="45">
        <f t="shared" si="32"/>
        <v>20211.233250256431</v>
      </c>
      <c r="FY16" s="45">
        <f t="shared" si="33"/>
        <v>37900.19081857476</v>
      </c>
      <c r="FZ16" s="45">
        <f t="shared" si="33"/>
        <v>58452.702513477219</v>
      </c>
      <c r="GA16" s="45">
        <f t="shared" si="33"/>
        <v>79974.710851051888</v>
      </c>
      <c r="GB16" s="45">
        <f t="shared" si="33"/>
        <v>101055.85947124525</v>
      </c>
      <c r="GC16" s="45">
        <f t="shared" si="33"/>
        <v>120782.89572661273</v>
      </c>
      <c r="GD16" s="45">
        <f t="shared" si="33"/>
        <v>138650.37623175571</v>
      </c>
      <c r="GE16" s="45">
        <f t="shared" si="33"/>
        <v>154449.80838881669</v>
      </c>
      <c r="GF16" s="45">
        <f t="shared" si="33"/>
        <v>168170.57216828346</v>
      </c>
      <c r="GG16" s="45">
        <f t="shared" si="33"/>
        <v>179922.71714040235</v>
      </c>
      <c r="GH16" s="45">
        <f t="shared" si="33"/>
        <v>189881.57200003279</v>
      </c>
      <c r="GI16" s="45">
        <f t="shared" si="33"/>
        <v>198250.43400712893</v>
      </c>
      <c r="GJ16" s="45">
        <f t="shared" si="33"/>
        <v>205236.89802085396</v>
      </c>
      <c r="GK16" s="45">
        <f t="shared" si="33"/>
        <v>211038.86463119052</v>
      </c>
      <c r="GL16" s="45">
        <f t="shared" si="33"/>
        <v>215837.09718309567</v>
      </c>
      <c r="GM16" s="45">
        <f t="shared" si="33"/>
        <v>219792.01897464893</v>
      </c>
      <c r="GN16" s="45">
        <f t="shared" si="33"/>
        <v>223043.12644851167</v>
      </c>
      <c r="GO16" s="45">
        <f t="shared" si="34"/>
        <v>225709.91767485414</v>
      </c>
      <c r="GP16" s="45">
        <f t="shared" si="34"/>
        <v>227893.61507680523</v>
      </c>
      <c r="GQ16" s="45">
        <f t="shared" si="34"/>
        <v>229679.22653386276</v>
      </c>
      <c r="GR16" s="45">
        <f t="shared" si="34"/>
        <v>231137.66874632353</v>
      </c>
      <c r="GS16" s="45">
        <f t="shared" si="29"/>
        <v>232327.79533617612</v>
      </c>
      <c r="GT16" s="45">
        <f t="shared" si="29"/>
        <v>233298.24829286497</v>
      </c>
      <c r="GU16" s="45">
        <f t="shared" si="29"/>
        <v>234089.09874228734</v>
      </c>
      <c r="GV16" s="45">
        <f t="shared" si="29"/>
        <v>234733.27132516337</v>
      </c>
      <c r="GW16" s="45">
        <f t="shared" si="29"/>
        <v>235257.76241683573</v>
      </c>
      <c r="GX16"/>
    </row>
    <row r="17" spans="1:206" x14ac:dyDescent="0.25">
      <c r="A17" s="24">
        <v>13</v>
      </c>
      <c r="B17" s="22" t="str">
        <f t="shared" si="14"/>
        <v/>
      </c>
      <c r="C17" s="3"/>
      <c r="D17" s="46" t="s">
        <v>21</v>
      </c>
      <c r="E17" s="46">
        <v>190</v>
      </c>
      <c r="F17" s="46">
        <v>3.1E-2</v>
      </c>
      <c r="G17" s="46">
        <v>1.4</v>
      </c>
      <c r="H17" s="46">
        <f t="shared" ref="H17:H22" si="36">$C$6</f>
        <v>60</v>
      </c>
      <c r="I17" s="46">
        <f>IF(H17&lt;58.8, 0.005*(EXP(0.061*H17)-1), 0.176+0.02*(H17-58.8))</f>
        <v>0.20000000000000004</v>
      </c>
      <c r="J17" s="46"/>
      <c r="K17" s="46"/>
      <c r="L17" s="46"/>
      <c r="M17" s="46"/>
      <c r="N17" s="46">
        <f t="shared" ref="N17:AC18" si="37">$I17*($E17*(1-EXP(-$F17*N$4))^$G17)</f>
        <v>0</v>
      </c>
      <c r="O17" s="46">
        <f t="shared" si="37"/>
        <v>1.0032234111554488</v>
      </c>
      <c r="P17" s="46">
        <f t="shared" si="37"/>
        <v>2.5103573428883772</v>
      </c>
      <c r="Q17" s="46">
        <f t="shared" si="37"/>
        <v>4.2020686771242106</v>
      </c>
      <c r="R17" s="46">
        <f t="shared" si="37"/>
        <v>5.9687130607513446</v>
      </c>
      <c r="S17" s="46">
        <f t="shared" si="37"/>
        <v>7.7510563538317232</v>
      </c>
      <c r="T17" s="46">
        <f t="shared" si="37"/>
        <v>9.5131172785389531</v>
      </c>
      <c r="U17" s="46">
        <f t="shared" si="37"/>
        <v>11.232013439834493</v>
      </c>
      <c r="V17" s="46">
        <f t="shared" si="37"/>
        <v>12.893044468531462</v>
      </c>
      <c r="W17" s="46">
        <f t="shared" si="37"/>
        <v>14.486941293979635</v>
      </c>
      <c r="X17" s="46">
        <f t="shared" si="37"/>
        <v>16.008178647115933</v>
      </c>
      <c r="Y17" s="46">
        <f t="shared" si="37"/>
        <v>17.453872556796622</v>
      </c>
      <c r="Z17" s="46">
        <f t="shared" si="37"/>
        <v>18.823027098763049</v>
      </c>
      <c r="AA17" s="46">
        <f t="shared" si="37"/>
        <v>20.116002751639773</v>
      </c>
      <c r="AB17" s="46">
        <f t="shared" si="37"/>
        <v>21.33413208773537</v>
      </c>
      <c r="AC17" s="46">
        <f t="shared" si="37"/>
        <v>22.479437055750509</v>
      </c>
      <c r="AD17" s="46">
        <f t="shared" ref="AD17:AP18" si="38">$I17*($E17*(1-EXP(-$F17*AD$4))^$G17)</f>
        <v>23.554418362543913</v>
      </c>
      <c r="AE17" s="46">
        <f t="shared" si="38"/>
        <v>24.561897212033443</v>
      </c>
      <c r="AF17" s="46">
        <f t="shared" si="38"/>
        <v>25.504895770328272</v>
      </c>
      <c r="AG17" s="46">
        <f t="shared" si="38"/>
        <v>26.386546699304166</v>
      </c>
      <c r="AH17" s="46">
        <f t="shared" si="38"/>
        <v>27.210024766188099</v>
      </c>
      <c r="AI17" s="46">
        <f t="shared" si="38"/>
        <v>27.978495373549787</v>
      </c>
      <c r="AJ17" s="46">
        <f t="shared" si="38"/>
        <v>28.695076149725576</v>
      </c>
      <c r="AK17" s="46">
        <f t="shared" si="38"/>
        <v>29.362808672193761</v>
      </c>
      <c r="AL17" s="46">
        <f t="shared" si="38"/>
        <v>29.984638079420876</v>
      </c>
      <c r="AM17" s="46">
        <f t="shared" si="38"/>
        <v>30.563398834651018</v>
      </c>
      <c r="AN17" s="46">
        <f t="shared" si="38"/>
        <v>31.101805287934379</v>
      </c>
      <c r="AO17" s="46">
        <f t="shared" si="38"/>
        <v>31.60244597457417</v>
      </c>
      <c r="AP17" s="17">
        <f t="shared" si="38"/>
        <v>32.067780812972124</v>
      </c>
      <c r="AQ17" s="3"/>
      <c r="AR17" s="61">
        <f t="shared" ref="AR17:BG18" si="39">$I17*($E17*(1-EXP(-$F17*AR$4))^$G17)</f>
        <v>0</v>
      </c>
      <c r="AS17" s="46">
        <f t="shared" si="39"/>
        <v>1.0032234111554488</v>
      </c>
      <c r="AT17" s="46">
        <f t="shared" si="39"/>
        <v>2.5103573428883772</v>
      </c>
      <c r="AU17" s="46">
        <f t="shared" si="39"/>
        <v>4.2020686771242106</v>
      </c>
      <c r="AV17" s="46">
        <f t="shared" si="39"/>
        <v>5.9687130607513446</v>
      </c>
      <c r="AW17" s="46">
        <f t="shared" si="39"/>
        <v>7.7510563538317232</v>
      </c>
      <c r="AX17" s="46">
        <f t="shared" si="39"/>
        <v>9.5131172785389531</v>
      </c>
      <c r="AY17" s="46">
        <f t="shared" si="39"/>
        <v>11.232013439834493</v>
      </c>
      <c r="AZ17" s="46">
        <f t="shared" si="39"/>
        <v>12.893044468531462</v>
      </c>
      <c r="BA17" s="46">
        <f t="shared" si="39"/>
        <v>14.486941293979635</v>
      </c>
      <c r="BB17" s="46">
        <f t="shared" si="39"/>
        <v>16.008178647115933</v>
      </c>
      <c r="BC17" s="46">
        <f t="shared" si="39"/>
        <v>17.453872556796622</v>
      </c>
      <c r="BD17" s="46">
        <f t="shared" si="39"/>
        <v>18.823027098763049</v>
      </c>
      <c r="BE17" s="46">
        <f t="shared" si="39"/>
        <v>20.116002751639773</v>
      </c>
      <c r="BF17" s="46">
        <f t="shared" si="39"/>
        <v>21.33413208773537</v>
      </c>
      <c r="BG17" s="46">
        <f t="shared" si="39"/>
        <v>22.479437055750509</v>
      </c>
      <c r="BH17" s="46">
        <f t="shared" ref="BH17:BT18" si="40">$I17*($E17*(1-EXP(-$F17*BH$4))^$G17)</f>
        <v>23.554418362543913</v>
      </c>
      <c r="BI17" s="46">
        <f t="shared" si="40"/>
        <v>24.561897212033443</v>
      </c>
      <c r="BJ17" s="46">
        <f t="shared" si="40"/>
        <v>25.504895770328272</v>
      </c>
      <c r="BK17" s="46">
        <f t="shared" si="40"/>
        <v>26.386546699304166</v>
      </c>
      <c r="BL17" s="46">
        <f t="shared" si="40"/>
        <v>27.210024766188099</v>
      </c>
      <c r="BM17" s="46">
        <f t="shared" si="40"/>
        <v>27.978495373549787</v>
      </c>
      <c r="BN17" s="46">
        <f t="shared" si="40"/>
        <v>28.695076149725576</v>
      </c>
      <c r="BO17" s="46">
        <f t="shared" si="40"/>
        <v>29.362808672193761</v>
      </c>
      <c r="BP17" s="46">
        <f t="shared" si="40"/>
        <v>29.984638079420876</v>
      </c>
      <c r="BQ17" s="46">
        <f t="shared" si="40"/>
        <v>30.563398834651018</v>
      </c>
      <c r="BR17" s="46">
        <f t="shared" si="40"/>
        <v>31.101805287934379</v>
      </c>
      <c r="BS17" s="46">
        <f t="shared" si="40"/>
        <v>31.60244597457417</v>
      </c>
      <c r="BT17" s="17">
        <f t="shared" si="40"/>
        <v>32.067780812972124</v>
      </c>
      <c r="BU17" s="3"/>
      <c r="BV17" s="3"/>
      <c r="BW17" s="61" t="s">
        <v>21</v>
      </c>
      <c r="BX17" s="46"/>
      <c r="BY17" s="46"/>
      <c r="BZ17" s="46"/>
      <c r="CA17" s="46">
        <f>CE1/10</f>
        <v>0.35</v>
      </c>
      <c r="CB17" s="46"/>
      <c r="CC17" s="46"/>
      <c r="CD17" s="46"/>
      <c r="CE17" s="46"/>
      <c r="CF17" s="46"/>
      <c r="CG17" s="46"/>
      <c r="CH17" s="3"/>
      <c r="CI17" s="61"/>
      <c r="CJ17" s="46"/>
      <c r="CK17" s="46"/>
      <c r="CL17" s="46"/>
      <c r="CM17" s="46"/>
      <c r="CN17" s="46"/>
      <c r="CO17" s="46"/>
      <c r="CP17" s="46"/>
      <c r="CQ17" s="46"/>
      <c r="CR17" s="46"/>
      <c r="CS17" s="46"/>
      <c r="CT17" s="46"/>
      <c r="CU17" s="46"/>
      <c r="CV17" s="46"/>
      <c r="CW17" s="46"/>
      <c r="CX17" s="46"/>
      <c r="CY17" s="46"/>
      <c r="CZ17" s="46"/>
      <c r="DA17" s="46"/>
      <c r="DB17" s="46"/>
      <c r="DC17" s="46"/>
      <c r="DD17" s="46"/>
      <c r="DE17" s="46"/>
      <c r="DF17" s="46"/>
      <c r="DG17" s="46"/>
      <c r="DH17" s="46"/>
      <c r="DI17" s="46"/>
      <c r="DJ17" s="46"/>
      <c r="DK17" s="46"/>
      <c r="DL17" s="46"/>
      <c r="DM17" s="46">
        <f t="shared" si="19"/>
        <v>0</v>
      </c>
      <c r="DN17" s="46">
        <f t="shared" si="7"/>
        <v>0</v>
      </c>
      <c r="DO17" s="46">
        <f t="shared" si="7"/>
        <v>0</v>
      </c>
      <c r="DP17" s="46">
        <f t="shared" si="7"/>
        <v>0</v>
      </c>
      <c r="DQ17" s="46">
        <f t="shared" si="7"/>
        <v>0</v>
      </c>
      <c r="DR17" s="46">
        <f t="shared" si="7"/>
        <v>0</v>
      </c>
      <c r="DS17" s="46">
        <f t="shared" si="7"/>
        <v>0</v>
      </c>
      <c r="DT17" s="46">
        <f t="shared" si="7"/>
        <v>0</v>
      </c>
      <c r="DU17" s="46">
        <f t="shared" si="7"/>
        <v>0</v>
      </c>
      <c r="DV17" s="46">
        <f t="shared" si="7"/>
        <v>0</v>
      </c>
      <c r="DW17" s="46">
        <f t="shared" si="7"/>
        <v>0</v>
      </c>
      <c r="DX17" s="46">
        <f t="shared" si="7"/>
        <v>0</v>
      </c>
      <c r="DY17" s="46">
        <f t="shared" si="7"/>
        <v>0</v>
      </c>
      <c r="DZ17" s="46">
        <f t="shared" si="7"/>
        <v>0</v>
      </c>
      <c r="EA17" s="46">
        <f t="shared" si="7"/>
        <v>0</v>
      </c>
      <c r="EB17" s="46">
        <f t="shared" si="7"/>
        <v>0</v>
      </c>
      <c r="EC17" s="46">
        <f t="shared" si="7"/>
        <v>0</v>
      </c>
      <c r="ED17" s="46">
        <f t="shared" si="8"/>
        <v>0</v>
      </c>
      <c r="EE17" s="46">
        <f t="shared" si="8"/>
        <v>0</v>
      </c>
      <c r="EF17" s="46">
        <f t="shared" si="8"/>
        <v>0</v>
      </c>
      <c r="EG17" s="46">
        <f t="shared" si="8"/>
        <v>0</v>
      </c>
      <c r="EH17" s="46">
        <f t="shared" si="8"/>
        <v>0</v>
      </c>
      <c r="EI17" s="46">
        <f t="shared" si="8"/>
        <v>0</v>
      </c>
      <c r="EJ17" s="46">
        <f t="shared" si="8"/>
        <v>0</v>
      </c>
      <c r="EK17" s="46">
        <f t="shared" si="8"/>
        <v>0</v>
      </c>
      <c r="EL17" s="46">
        <f t="shared" si="8"/>
        <v>0</v>
      </c>
      <c r="EM17" s="46">
        <f t="shared" si="8"/>
        <v>0</v>
      </c>
      <c r="EN17" s="46">
        <f t="shared" si="8"/>
        <v>0</v>
      </c>
      <c r="EO17" s="46">
        <f t="shared" si="8"/>
        <v>0</v>
      </c>
      <c r="EP17" s="46"/>
      <c r="EQ17" s="46">
        <f t="shared" si="20"/>
        <v>0.35</v>
      </c>
      <c r="ER17" s="46">
        <f t="shared" si="9"/>
        <v>0.35</v>
      </c>
      <c r="ES17" s="46">
        <f t="shared" si="9"/>
        <v>0.35</v>
      </c>
      <c r="ET17" s="46">
        <f t="shared" si="9"/>
        <v>0.35</v>
      </c>
      <c r="EU17" s="46">
        <f t="shared" si="9"/>
        <v>0.35</v>
      </c>
      <c r="EV17" s="46">
        <f t="shared" si="9"/>
        <v>0.35</v>
      </c>
      <c r="EW17" s="46">
        <f t="shared" si="9"/>
        <v>0.35</v>
      </c>
      <c r="EX17" s="46">
        <f t="shared" si="9"/>
        <v>0.35</v>
      </c>
      <c r="EY17" s="46">
        <f t="shared" si="9"/>
        <v>0.35</v>
      </c>
      <c r="EZ17" s="46">
        <f t="shared" si="9"/>
        <v>0.35</v>
      </c>
      <c r="FA17" s="46">
        <f t="shared" si="9"/>
        <v>0.35</v>
      </c>
      <c r="FB17" s="46">
        <f t="shared" si="9"/>
        <v>0.35</v>
      </c>
      <c r="FC17" s="46">
        <f t="shared" si="9"/>
        <v>0.35</v>
      </c>
      <c r="FD17" s="46">
        <f t="shared" si="9"/>
        <v>0.35</v>
      </c>
      <c r="FE17" s="46">
        <f t="shared" si="9"/>
        <v>0.35</v>
      </c>
      <c r="FF17" s="46">
        <f t="shared" si="9"/>
        <v>0.35</v>
      </c>
      <c r="FG17" s="46">
        <f t="shared" si="9"/>
        <v>0.35</v>
      </c>
      <c r="FH17" s="46">
        <f t="shared" si="10"/>
        <v>0.35</v>
      </c>
      <c r="FI17" s="46">
        <f t="shared" si="10"/>
        <v>0.35</v>
      </c>
      <c r="FJ17" s="46">
        <f t="shared" si="10"/>
        <v>0.35</v>
      </c>
      <c r="FK17" s="46">
        <f t="shared" si="10"/>
        <v>0.35</v>
      </c>
      <c r="FL17" s="46">
        <f t="shared" si="10"/>
        <v>0.35</v>
      </c>
      <c r="FM17" s="46">
        <f t="shared" si="10"/>
        <v>0.35</v>
      </c>
      <c r="FN17" s="46">
        <f t="shared" si="10"/>
        <v>0.35</v>
      </c>
      <c r="FO17" s="46">
        <f t="shared" si="10"/>
        <v>0.35</v>
      </c>
      <c r="FP17" s="46">
        <f t="shared" si="10"/>
        <v>0.35</v>
      </c>
      <c r="FQ17" s="46">
        <f t="shared" si="10"/>
        <v>0.35</v>
      </c>
      <c r="FR17" s="46">
        <f t="shared" si="10"/>
        <v>0.35</v>
      </c>
      <c r="FS17" s="46">
        <f t="shared" si="10"/>
        <v>0.35</v>
      </c>
      <c r="FT17" s="46"/>
      <c r="FU17" s="46">
        <f t="shared" si="32"/>
        <v>0</v>
      </c>
      <c r="FV17" s="46">
        <f t="shared" si="32"/>
        <v>105.33845817132212</v>
      </c>
      <c r="FW17" s="46">
        <f t="shared" si="32"/>
        <v>263.58752100327962</v>
      </c>
      <c r="FX17" s="46">
        <f t="shared" si="32"/>
        <v>441.21721109804213</v>
      </c>
      <c r="FY17" s="46">
        <f t="shared" si="33"/>
        <v>626.71487137889119</v>
      </c>
      <c r="FZ17" s="46">
        <f t="shared" si="33"/>
        <v>813.8609171523309</v>
      </c>
      <c r="GA17" s="46">
        <f t="shared" si="33"/>
        <v>998.87731424659012</v>
      </c>
      <c r="GB17" s="46">
        <f t="shared" si="33"/>
        <v>1179.3614111826216</v>
      </c>
      <c r="GC17" s="46">
        <f t="shared" si="33"/>
        <v>1353.7696691958035</v>
      </c>
      <c r="GD17" s="46">
        <f t="shared" si="33"/>
        <v>1521.1288358678617</v>
      </c>
      <c r="GE17" s="46">
        <f t="shared" si="33"/>
        <v>1680.858757947173</v>
      </c>
      <c r="GF17" s="46">
        <f t="shared" si="33"/>
        <v>1832.6566184636454</v>
      </c>
      <c r="GG17" s="46">
        <f t="shared" si="33"/>
        <v>1976.4178453701202</v>
      </c>
      <c r="GH17" s="46">
        <f t="shared" si="33"/>
        <v>2112.1802889221763</v>
      </c>
      <c r="GI17" s="46">
        <f t="shared" si="33"/>
        <v>2240.0838692122138</v>
      </c>
      <c r="GJ17" s="46">
        <f t="shared" si="33"/>
        <v>2360.3408908538036</v>
      </c>
      <c r="GK17" s="46">
        <f t="shared" si="33"/>
        <v>2473.2139280671108</v>
      </c>
      <c r="GL17" s="46">
        <f t="shared" si="33"/>
        <v>2578.9992072635114</v>
      </c>
      <c r="GM17" s="46">
        <f t="shared" si="33"/>
        <v>2678.0140558844687</v>
      </c>
      <c r="GN17" s="46">
        <f t="shared" si="33"/>
        <v>2770.5874034269373</v>
      </c>
      <c r="GO17" s="46">
        <f t="shared" si="34"/>
        <v>2857.0526004497506</v>
      </c>
      <c r="GP17" s="46">
        <f t="shared" si="34"/>
        <v>2937.7420142227274</v>
      </c>
      <c r="GQ17" s="46">
        <f t="shared" si="34"/>
        <v>3012.9829957211855</v>
      </c>
      <c r="GR17" s="46">
        <f t="shared" si="34"/>
        <v>3083.0949105803447</v>
      </c>
      <c r="GS17" s="46">
        <f t="shared" si="29"/>
        <v>3148.3869983391919</v>
      </c>
      <c r="GT17" s="46">
        <f t="shared" si="29"/>
        <v>3209.1568776383569</v>
      </c>
      <c r="GU17" s="46">
        <f t="shared" si="29"/>
        <v>3265.6895552331098</v>
      </c>
      <c r="GV17" s="46">
        <f t="shared" si="29"/>
        <v>3318.2568273302877</v>
      </c>
      <c r="GW17" s="46">
        <f t="shared" si="29"/>
        <v>3367.1169853620731</v>
      </c>
      <c r="GX17"/>
    </row>
    <row r="18" spans="1:206" x14ac:dyDescent="0.25">
      <c r="A18" s="24">
        <v>14</v>
      </c>
      <c r="B18" s="22" t="str">
        <f t="shared" si="14"/>
        <v/>
      </c>
      <c r="C18" s="3"/>
      <c r="D18" s="46" t="s">
        <v>22</v>
      </c>
      <c r="E18" s="46">
        <v>250</v>
      </c>
      <c r="F18" s="46">
        <v>3.5000000000000003E-2</v>
      </c>
      <c r="G18" s="46">
        <v>1.7</v>
      </c>
      <c r="H18" s="46">
        <f t="shared" si="36"/>
        <v>60</v>
      </c>
      <c r="I18" s="46">
        <f>IF(H18&lt;58.8, 0.005*(EXP(0.061*H18)-1), 0.176+0.02*(H18-58.8))</f>
        <v>0.20000000000000004</v>
      </c>
      <c r="J18" s="46"/>
      <c r="K18" s="46"/>
      <c r="L18" s="46"/>
      <c r="M18" s="46"/>
      <c r="N18" s="46">
        <f t="shared" si="37"/>
        <v>0</v>
      </c>
      <c r="O18" s="46">
        <f t="shared" si="37"/>
        <v>0.73844567793712002</v>
      </c>
      <c r="P18" s="46">
        <f t="shared" si="37"/>
        <v>2.2308750426560007</v>
      </c>
      <c r="Q18" s="46">
        <f t="shared" si="37"/>
        <v>4.1371987582045611</v>
      </c>
      <c r="R18" s="46">
        <f t="shared" si="37"/>
        <v>6.2870605254983998</v>
      </c>
      <c r="S18" s="46">
        <f t="shared" si="37"/>
        <v>8.5705406208475718</v>
      </c>
      <c r="T18" s="46">
        <f t="shared" si="37"/>
        <v>10.911801035101739</v>
      </c>
      <c r="U18" s="46">
        <f t="shared" si="37"/>
        <v>13.257165719109233</v>
      </c>
      <c r="V18" s="46">
        <f t="shared" si="37"/>
        <v>15.568401273644492</v>
      </c>
      <c r="W18" s="46">
        <f t="shared" si="37"/>
        <v>17.818454459280094</v>
      </c>
      <c r="X18" s="46">
        <f t="shared" si="37"/>
        <v>19.988548695292014</v>
      </c>
      <c r="Y18" s="46">
        <f t="shared" si="37"/>
        <v>22.066113709268471</v>
      </c>
      <c r="Z18" s="46">
        <f t="shared" si="37"/>
        <v>24.043263426115438</v>
      </c>
      <c r="AA18" s="46">
        <f t="shared" si="37"/>
        <v>25.915653228032902</v>
      </c>
      <c r="AB18" s="46">
        <f t="shared" si="37"/>
        <v>27.681609505902053</v>
      </c>
      <c r="AC18" s="46">
        <f t="shared" si="37"/>
        <v>29.34145999656463</v>
      </c>
      <c r="AD18" s="46">
        <f t="shared" si="38"/>
        <v>30.897015199702423</v>
      </c>
      <c r="AE18" s="46">
        <f t="shared" si="38"/>
        <v>32.351165218337442</v>
      </c>
      <c r="AF18" s="46">
        <f t="shared" si="38"/>
        <v>33.707565804344981</v>
      </c>
      <c r="AG18" s="46">
        <f t="shared" si="38"/>
        <v>34.970393947732894</v>
      </c>
      <c r="AH18" s="46">
        <f t="shared" si="38"/>
        <v>36.144158033604967</v>
      </c>
      <c r="AI18" s="46">
        <f t="shared" si="38"/>
        <v>37.233551016215401</v>
      </c>
      <c r="AJ18" s="46">
        <f t="shared" si="38"/>
        <v>38.243337612171004</v>
      </c>
      <c r="AK18" s="46">
        <f t="shared" si="38"/>
        <v>39.178268447288019</v>
      </c>
      <c r="AL18" s="46">
        <f t="shared" si="38"/>
        <v>40.043015573808312</v>
      </c>
      <c r="AM18" s="46">
        <f t="shared" si="38"/>
        <v>40.842124923935486</v>
      </c>
      <c r="AN18" s="46">
        <f t="shared" si="38"/>
        <v>41.579982164823875</v>
      </c>
      <c r="AO18" s="46">
        <f t="shared" si="38"/>
        <v>42.260789128938065</v>
      </c>
      <c r="AP18" s="17">
        <f t="shared" si="38"/>
        <v>42.888548555881236</v>
      </c>
      <c r="AQ18" s="3"/>
      <c r="AR18" s="61">
        <f t="shared" si="39"/>
        <v>0</v>
      </c>
      <c r="AS18" s="46">
        <f t="shared" si="39"/>
        <v>0.73844567793712002</v>
      </c>
      <c r="AT18" s="46">
        <f t="shared" si="39"/>
        <v>2.2308750426560007</v>
      </c>
      <c r="AU18" s="46">
        <f t="shared" si="39"/>
        <v>4.1371987582045611</v>
      </c>
      <c r="AV18" s="46">
        <f t="shared" si="39"/>
        <v>6.2870605254983998</v>
      </c>
      <c r="AW18" s="46">
        <f t="shared" si="39"/>
        <v>8.5705406208475718</v>
      </c>
      <c r="AX18" s="46">
        <f t="shared" si="39"/>
        <v>10.911801035101739</v>
      </c>
      <c r="AY18" s="46">
        <f t="shared" si="39"/>
        <v>13.257165719109233</v>
      </c>
      <c r="AZ18" s="46">
        <f t="shared" si="39"/>
        <v>15.568401273644492</v>
      </c>
      <c r="BA18" s="46">
        <f t="shared" si="39"/>
        <v>17.818454459280094</v>
      </c>
      <c r="BB18" s="46">
        <f t="shared" si="39"/>
        <v>19.988548695292014</v>
      </c>
      <c r="BC18" s="46">
        <f t="shared" si="39"/>
        <v>22.066113709268471</v>
      </c>
      <c r="BD18" s="46">
        <f t="shared" si="39"/>
        <v>24.043263426115438</v>
      </c>
      <c r="BE18" s="46">
        <f t="shared" si="39"/>
        <v>25.915653228032902</v>
      </c>
      <c r="BF18" s="46">
        <f t="shared" si="39"/>
        <v>27.681609505902053</v>
      </c>
      <c r="BG18" s="46">
        <f t="shared" si="39"/>
        <v>29.34145999656463</v>
      </c>
      <c r="BH18" s="46">
        <f t="shared" si="40"/>
        <v>30.897015199702423</v>
      </c>
      <c r="BI18" s="46">
        <f t="shared" si="40"/>
        <v>32.351165218337442</v>
      </c>
      <c r="BJ18" s="46">
        <f t="shared" si="40"/>
        <v>33.707565804344981</v>
      </c>
      <c r="BK18" s="46">
        <f t="shared" si="40"/>
        <v>34.970393947732894</v>
      </c>
      <c r="BL18" s="46">
        <f t="shared" si="40"/>
        <v>36.144158033604967</v>
      </c>
      <c r="BM18" s="46">
        <f t="shared" si="40"/>
        <v>37.233551016215401</v>
      </c>
      <c r="BN18" s="46">
        <f t="shared" si="40"/>
        <v>38.243337612171004</v>
      </c>
      <c r="BO18" s="46">
        <f t="shared" si="40"/>
        <v>39.178268447288019</v>
      </c>
      <c r="BP18" s="46">
        <f t="shared" si="40"/>
        <v>40.043015573808312</v>
      </c>
      <c r="BQ18" s="46">
        <f t="shared" si="40"/>
        <v>40.842124923935486</v>
      </c>
      <c r="BR18" s="46">
        <f t="shared" si="40"/>
        <v>41.579982164823875</v>
      </c>
      <c r="BS18" s="46">
        <f t="shared" si="40"/>
        <v>42.260789128938065</v>
      </c>
      <c r="BT18" s="17">
        <f t="shared" si="40"/>
        <v>42.888548555881236</v>
      </c>
      <c r="BU18" s="3"/>
      <c r="BV18" s="3"/>
      <c r="BW18" s="61" t="s">
        <v>22</v>
      </c>
      <c r="BX18" s="46"/>
      <c r="BY18" s="46"/>
      <c r="BZ18" s="46"/>
      <c r="CA18" s="46">
        <f>CE1/10</f>
        <v>0.35</v>
      </c>
      <c r="CB18" s="46"/>
      <c r="CC18" s="46"/>
      <c r="CD18" s="46"/>
      <c r="CE18" s="46"/>
      <c r="CF18" s="46"/>
      <c r="CG18" s="46"/>
      <c r="CH18" s="3"/>
      <c r="CI18" s="61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E18" s="46"/>
      <c r="DF18" s="46"/>
      <c r="DG18" s="46"/>
      <c r="DH18" s="46"/>
      <c r="DI18" s="46"/>
      <c r="DJ18" s="46"/>
      <c r="DK18" s="46"/>
      <c r="DL18" s="46"/>
      <c r="DM18" s="46">
        <f t="shared" si="19"/>
        <v>0</v>
      </c>
      <c r="DN18" s="46">
        <f t="shared" si="7"/>
        <v>0</v>
      </c>
      <c r="DO18" s="46">
        <f t="shared" si="7"/>
        <v>0</v>
      </c>
      <c r="DP18" s="46">
        <f t="shared" si="7"/>
        <v>0</v>
      </c>
      <c r="DQ18" s="46">
        <f t="shared" si="7"/>
        <v>0</v>
      </c>
      <c r="DR18" s="46">
        <f t="shared" si="7"/>
        <v>0</v>
      </c>
      <c r="DS18" s="46">
        <f t="shared" si="7"/>
        <v>0</v>
      </c>
      <c r="DT18" s="46">
        <f t="shared" si="7"/>
        <v>0</v>
      </c>
      <c r="DU18" s="46">
        <f t="shared" si="7"/>
        <v>0</v>
      </c>
      <c r="DV18" s="46">
        <f t="shared" si="7"/>
        <v>0</v>
      </c>
      <c r="DW18" s="46">
        <f t="shared" si="7"/>
        <v>0</v>
      </c>
      <c r="DX18" s="46">
        <f t="shared" si="7"/>
        <v>0</v>
      </c>
      <c r="DY18" s="46">
        <f t="shared" si="7"/>
        <v>0</v>
      </c>
      <c r="DZ18" s="46">
        <f t="shared" si="7"/>
        <v>0</v>
      </c>
      <c r="EA18" s="46">
        <f t="shared" si="7"/>
        <v>0</v>
      </c>
      <c r="EB18" s="46">
        <f t="shared" si="7"/>
        <v>0</v>
      </c>
      <c r="EC18" s="46">
        <f t="shared" si="7"/>
        <v>0</v>
      </c>
      <c r="ED18" s="46">
        <f t="shared" si="8"/>
        <v>0</v>
      </c>
      <c r="EE18" s="46">
        <f t="shared" si="8"/>
        <v>0</v>
      </c>
      <c r="EF18" s="46">
        <f t="shared" si="8"/>
        <v>0</v>
      </c>
      <c r="EG18" s="46">
        <f t="shared" si="8"/>
        <v>0</v>
      </c>
      <c r="EH18" s="46">
        <f t="shared" si="8"/>
        <v>0</v>
      </c>
      <c r="EI18" s="46">
        <f t="shared" si="8"/>
        <v>0</v>
      </c>
      <c r="EJ18" s="46">
        <f t="shared" si="8"/>
        <v>0</v>
      </c>
      <c r="EK18" s="46">
        <f t="shared" si="8"/>
        <v>0</v>
      </c>
      <c r="EL18" s="46">
        <f t="shared" si="8"/>
        <v>0</v>
      </c>
      <c r="EM18" s="46">
        <f t="shared" si="8"/>
        <v>0</v>
      </c>
      <c r="EN18" s="46">
        <f t="shared" si="8"/>
        <v>0</v>
      </c>
      <c r="EO18" s="46">
        <f t="shared" si="8"/>
        <v>0</v>
      </c>
      <c r="EP18" s="46"/>
      <c r="EQ18" s="46">
        <f t="shared" si="20"/>
        <v>0.35</v>
      </c>
      <c r="ER18" s="46">
        <f t="shared" si="9"/>
        <v>0.35</v>
      </c>
      <c r="ES18" s="46">
        <f t="shared" si="9"/>
        <v>0.35</v>
      </c>
      <c r="ET18" s="46">
        <f t="shared" si="9"/>
        <v>0.35</v>
      </c>
      <c r="EU18" s="46">
        <f t="shared" si="9"/>
        <v>0.35</v>
      </c>
      <c r="EV18" s="46">
        <f t="shared" si="9"/>
        <v>0.35</v>
      </c>
      <c r="EW18" s="46">
        <f t="shared" si="9"/>
        <v>0.35</v>
      </c>
      <c r="EX18" s="46">
        <f t="shared" si="9"/>
        <v>0.35</v>
      </c>
      <c r="EY18" s="46">
        <f t="shared" si="9"/>
        <v>0.35</v>
      </c>
      <c r="EZ18" s="46">
        <f t="shared" si="9"/>
        <v>0.35</v>
      </c>
      <c r="FA18" s="46">
        <f t="shared" si="9"/>
        <v>0.35</v>
      </c>
      <c r="FB18" s="46">
        <f t="shared" si="9"/>
        <v>0.35</v>
      </c>
      <c r="FC18" s="46">
        <f t="shared" si="9"/>
        <v>0.35</v>
      </c>
      <c r="FD18" s="46">
        <f t="shared" si="9"/>
        <v>0.35</v>
      </c>
      <c r="FE18" s="46">
        <f t="shared" si="9"/>
        <v>0.35</v>
      </c>
      <c r="FF18" s="46">
        <f t="shared" si="9"/>
        <v>0.35</v>
      </c>
      <c r="FG18" s="46">
        <f t="shared" si="9"/>
        <v>0.35</v>
      </c>
      <c r="FH18" s="46">
        <f t="shared" si="10"/>
        <v>0.35</v>
      </c>
      <c r="FI18" s="46">
        <f t="shared" si="10"/>
        <v>0.35</v>
      </c>
      <c r="FJ18" s="46">
        <f t="shared" si="10"/>
        <v>0.35</v>
      </c>
      <c r="FK18" s="46">
        <f t="shared" si="10"/>
        <v>0.35</v>
      </c>
      <c r="FL18" s="46">
        <f t="shared" si="10"/>
        <v>0.35</v>
      </c>
      <c r="FM18" s="46">
        <f t="shared" si="10"/>
        <v>0.35</v>
      </c>
      <c r="FN18" s="46">
        <f t="shared" si="10"/>
        <v>0.35</v>
      </c>
      <c r="FO18" s="46">
        <f t="shared" si="10"/>
        <v>0.35</v>
      </c>
      <c r="FP18" s="46">
        <f t="shared" si="10"/>
        <v>0.35</v>
      </c>
      <c r="FQ18" s="46">
        <f t="shared" si="10"/>
        <v>0.35</v>
      </c>
      <c r="FR18" s="46">
        <f t="shared" si="10"/>
        <v>0.35</v>
      </c>
      <c r="FS18" s="46">
        <f t="shared" si="10"/>
        <v>0.35</v>
      </c>
      <c r="FT18" s="46"/>
      <c r="FU18" s="46">
        <f t="shared" si="32"/>
        <v>0</v>
      </c>
      <c r="FV18" s="46">
        <f t="shared" si="32"/>
        <v>77.536796183397598</v>
      </c>
      <c r="FW18" s="46">
        <f t="shared" si="32"/>
        <v>234.24187947888007</v>
      </c>
      <c r="FX18" s="46">
        <f t="shared" si="32"/>
        <v>434.40586961147892</v>
      </c>
      <c r="FY18" s="46">
        <f t="shared" si="33"/>
        <v>660.141355177332</v>
      </c>
      <c r="FZ18" s="46">
        <f t="shared" si="33"/>
        <v>899.906765188995</v>
      </c>
      <c r="GA18" s="46">
        <f t="shared" si="33"/>
        <v>1145.7391086856826</v>
      </c>
      <c r="GB18" s="46">
        <f t="shared" si="33"/>
        <v>1392.0024005064695</v>
      </c>
      <c r="GC18" s="46">
        <f t="shared" si="33"/>
        <v>1634.6821337326717</v>
      </c>
      <c r="GD18" s="46">
        <f t="shared" si="33"/>
        <v>1870.9377182244098</v>
      </c>
      <c r="GE18" s="46">
        <f t="shared" si="33"/>
        <v>2098.7976130056613</v>
      </c>
      <c r="GF18" s="46">
        <f t="shared" si="33"/>
        <v>2316.9419394731894</v>
      </c>
      <c r="GG18" s="46">
        <f t="shared" si="33"/>
        <v>2524.542659742121</v>
      </c>
      <c r="GH18" s="46">
        <f t="shared" si="33"/>
        <v>2721.1435889434547</v>
      </c>
      <c r="GI18" s="46">
        <f t="shared" si="33"/>
        <v>2906.5689981197156</v>
      </c>
      <c r="GJ18" s="46">
        <f t="shared" si="33"/>
        <v>3080.853299639286</v>
      </c>
      <c r="GK18" s="46">
        <f t="shared" si="33"/>
        <v>3244.1865959687543</v>
      </c>
      <c r="GL18" s="46">
        <f t="shared" si="33"/>
        <v>3396.8723479254313</v>
      </c>
      <c r="GM18" s="46">
        <f t="shared" si="33"/>
        <v>3539.2944094562231</v>
      </c>
      <c r="GN18" s="46">
        <f t="shared" si="33"/>
        <v>3671.8913645119537</v>
      </c>
      <c r="GO18" s="46">
        <f t="shared" si="34"/>
        <v>3795.1365935285216</v>
      </c>
      <c r="GP18" s="46">
        <f t="shared" si="34"/>
        <v>3909.522856702617</v>
      </c>
      <c r="GQ18" s="46">
        <f t="shared" si="34"/>
        <v>4015.5504492779555</v>
      </c>
      <c r="GR18" s="46">
        <f t="shared" si="34"/>
        <v>4113.7181869652422</v>
      </c>
      <c r="GS18" s="46">
        <f t="shared" si="29"/>
        <v>4204.5166352498727</v>
      </c>
      <c r="GT18" s="46">
        <f t="shared" si="29"/>
        <v>4288.4231170132261</v>
      </c>
      <c r="GU18" s="46">
        <f t="shared" si="29"/>
        <v>4365.8981273065065</v>
      </c>
      <c r="GV18" s="46">
        <f t="shared" si="29"/>
        <v>4437.3828585384972</v>
      </c>
      <c r="GW18" s="46">
        <f t="shared" si="29"/>
        <v>4503.2975983675296</v>
      </c>
      <c r="GX18"/>
    </row>
    <row r="19" spans="1:206" x14ac:dyDescent="0.25">
      <c r="A19" s="24">
        <v>15</v>
      </c>
      <c r="B19" s="22" t="str">
        <f t="shared" si="14"/>
        <v/>
      </c>
      <c r="C19" s="3"/>
      <c r="D19" s="47" t="s">
        <v>56</v>
      </c>
      <c r="E19" s="47"/>
      <c r="F19" s="47"/>
      <c r="G19" s="47"/>
      <c r="H19" s="47">
        <f t="shared" si="36"/>
        <v>60</v>
      </c>
      <c r="I19" s="47"/>
      <c r="J19" s="47">
        <v>0.8</v>
      </c>
      <c r="K19" s="47">
        <v>50</v>
      </c>
      <c r="L19" s="47">
        <f>IF('Graph-Settings'!$I$6='Graph-Settings'!$C$46, K19, 'Graph-Settings'!$I$6)</f>
        <v>50</v>
      </c>
      <c r="M19" s="47">
        <f t="shared" ref="M19:M24" si="41">EXP(50*LN($J19)*(1/$L19-1/$K19))</f>
        <v>1</v>
      </c>
      <c r="N19" s="47">
        <f>($H19/100*N$6)+((100-$H19)/100*N$12)</f>
        <v>0</v>
      </c>
      <c r="O19" s="47">
        <f t="shared" ref="O19:AP19" si="42">($H19/100*O$6)+((100-$H19)/100*O$12)</f>
        <v>1.2925892207761314</v>
      </c>
      <c r="P19" s="47">
        <f t="shared" si="42"/>
        <v>3.4963024403941612</v>
      </c>
      <c r="Q19" s="47">
        <f t="shared" si="42"/>
        <v>6.130802881980042</v>
      </c>
      <c r="R19" s="47">
        <f t="shared" si="42"/>
        <v>9.0052202988938941</v>
      </c>
      <c r="S19" s="47">
        <f t="shared" si="42"/>
        <v>12.006862405744412</v>
      </c>
      <c r="T19" s="47">
        <f t="shared" si="42"/>
        <v>15.061396202448019</v>
      </c>
      <c r="U19" s="47">
        <f t="shared" si="42"/>
        <v>18.117259382098947</v>
      </c>
      <c r="V19" s="47">
        <f t="shared" si="42"/>
        <v>21.137823552185839</v>
      </c>
      <c r="W19" s="47">
        <f t="shared" si="42"/>
        <v>24.096858087568432</v>
      </c>
      <c r="X19" s="47">
        <f t="shared" si="42"/>
        <v>26.975655364423929</v>
      </c>
      <c r="Y19" s="47">
        <f t="shared" si="42"/>
        <v>29.761091643439936</v>
      </c>
      <c r="Z19" s="47">
        <f t="shared" si="42"/>
        <v>32.444259236108714</v>
      </c>
      <c r="AA19" s="47">
        <f t="shared" si="42"/>
        <v>35.019469287468581</v>
      </c>
      <c r="AB19" s="47">
        <f t="shared" si="42"/>
        <v>37.483506507059786</v>
      </c>
      <c r="AC19" s="47">
        <f t="shared" si="42"/>
        <v>39.835061592465635</v>
      </c>
      <c r="AD19" s="47">
        <f t="shared" si="42"/>
        <v>42.074292703684293</v>
      </c>
      <c r="AE19" s="47">
        <f t="shared" si="42"/>
        <v>44.202482901857032</v>
      </c>
      <c r="AF19" s="47">
        <f t="shared" si="42"/>
        <v>46.221770330164773</v>
      </c>
      <c r="AG19" s="47">
        <f t="shared" si="42"/>
        <v>48.134934403947589</v>
      </c>
      <c r="AH19" s="47">
        <f t="shared" si="42"/>
        <v>49.945225682504805</v>
      </c>
      <c r="AI19" s="47">
        <f t="shared" si="42"/>
        <v>51.656230168135359</v>
      </c>
      <c r="AJ19" s="47">
        <f t="shared" si="42"/>
        <v>53.271760972890853</v>
      </c>
      <c r="AK19" s="47">
        <f t="shared" si="42"/>
        <v>54.795771893798232</v>
      </c>
      <c r="AL19" s="47">
        <f t="shared" si="42"/>
        <v>56.23228862526333</v>
      </c>
      <c r="AM19" s="47">
        <f t="shared" si="42"/>
        <v>57.585354233275154</v>
      </c>
      <c r="AN19" s="47">
        <f t="shared" si="42"/>
        <v>58.858986201134599</v>
      </c>
      <c r="AO19" s="47">
        <f t="shared" si="42"/>
        <v>60.057142886769611</v>
      </c>
      <c r="AP19" s="54">
        <f t="shared" si="42"/>
        <v>61.183697646670772</v>
      </c>
      <c r="AQ19" s="3"/>
      <c r="AR19" s="62">
        <f t="shared" ref="AR19:BG22" si="43">$M19*N19</f>
        <v>0</v>
      </c>
      <c r="AS19" s="47">
        <f t="shared" si="43"/>
        <v>1.2925892207761314</v>
      </c>
      <c r="AT19" s="47">
        <f t="shared" si="43"/>
        <v>3.4963024403941612</v>
      </c>
      <c r="AU19" s="47">
        <f t="shared" si="43"/>
        <v>6.130802881980042</v>
      </c>
      <c r="AV19" s="47">
        <f t="shared" si="43"/>
        <v>9.0052202988938941</v>
      </c>
      <c r="AW19" s="47">
        <f t="shared" si="43"/>
        <v>12.006862405744412</v>
      </c>
      <c r="AX19" s="47">
        <f t="shared" si="43"/>
        <v>15.061396202448019</v>
      </c>
      <c r="AY19" s="47">
        <f t="shared" si="43"/>
        <v>18.117259382098947</v>
      </c>
      <c r="AZ19" s="47">
        <f t="shared" si="43"/>
        <v>21.137823552185839</v>
      </c>
      <c r="BA19" s="47">
        <f t="shared" si="43"/>
        <v>24.096858087568432</v>
      </c>
      <c r="BB19" s="47">
        <f t="shared" si="43"/>
        <v>26.975655364423929</v>
      </c>
      <c r="BC19" s="47">
        <f t="shared" si="43"/>
        <v>29.761091643439936</v>
      </c>
      <c r="BD19" s="47">
        <f t="shared" si="43"/>
        <v>32.444259236108714</v>
      </c>
      <c r="BE19" s="47">
        <f t="shared" si="43"/>
        <v>35.019469287468581</v>
      </c>
      <c r="BF19" s="47">
        <f t="shared" si="43"/>
        <v>37.483506507059786</v>
      </c>
      <c r="BG19" s="47">
        <f t="shared" si="43"/>
        <v>39.835061592465635</v>
      </c>
      <c r="BH19" s="47">
        <f t="shared" ref="BH19:BT22" si="44">$M19*AD19</f>
        <v>42.074292703684293</v>
      </c>
      <c r="BI19" s="47">
        <f t="shared" si="44"/>
        <v>44.202482901857032</v>
      </c>
      <c r="BJ19" s="47">
        <f t="shared" si="44"/>
        <v>46.221770330164773</v>
      </c>
      <c r="BK19" s="47">
        <f t="shared" si="44"/>
        <v>48.134934403947589</v>
      </c>
      <c r="BL19" s="47">
        <f t="shared" si="44"/>
        <v>49.945225682504805</v>
      </c>
      <c r="BM19" s="47">
        <f t="shared" si="44"/>
        <v>51.656230168135359</v>
      </c>
      <c r="BN19" s="47">
        <f t="shared" si="44"/>
        <v>53.271760972890853</v>
      </c>
      <c r="BO19" s="47">
        <f t="shared" si="44"/>
        <v>54.795771893798232</v>
      </c>
      <c r="BP19" s="47">
        <f t="shared" si="44"/>
        <v>56.23228862526333</v>
      </c>
      <c r="BQ19" s="47">
        <f t="shared" si="44"/>
        <v>57.585354233275154</v>
      </c>
      <c r="BR19" s="47">
        <f t="shared" si="44"/>
        <v>58.858986201134599</v>
      </c>
      <c r="BS19" s="47">
        <f t="shared" si="44"/>
        <v>60.057142886769611</v>
      </c>
      <c r="BT19" s="54">
        <f t="shared" si="44"/>
        <v>61.183697646670772</v>
      </c>
      <c r="BU19" s="3"/>
      <c r="BV19" s="3"/>
      <c r="BW19" s="62" t="s">
        <v>17</v>
      </c>
      <c r="BX19" s="47"/>
      <c r="BY19" s="47"/>
      <c r="BZ19" s="47"/>
      <c r="CA19" s="47">
        <f>($C$6/100*$CA$6)+((100-$C$6)/100*$CA$12)</f>
        <v>1.828858401301293</v>
      </c>
      <c r="CB19" s="47"/>
      <c r="CC19" s="47">
        <v>6</v>
      </c>
      <c r="CD19" s="47">
        <v>0.8</v>
      </c>
      <c r="CE19" s="47">
        <f>0.001*CC19^1.5*(460+25.9*$CC$1)^1.5</f>
        <v>2381.5836371856572</v>
      </c>
      <c r="CF19" s="47">
        <f t="shared" ref="CF19:CF22" si="45">CE19/(300*CA19)</f>
        <v>4.3407472761716308</v>
      </c>
      <c r="CG19" s="47"/>
      <c r="CH19" s="3"/>
      <c r="CI19" s="62">
        <f t="shared" ref="CI19:DK22" si="46">IF(1-EXP(-0.23*(AR19-$CF19))&lt;0, 0, 1-EXP(-0.23*(AR19-$CF19)))</f>
        <v>0</v>
      </c>
      <c r="CJ19" s="47">
        <f t="shared" si="46"/>
        <v>0</v>
      </c>
      <c r="CK19" s="47">
        <f t="shared" si="46"/>
        <v>0</v>
      </c>
      <c r="CL19" s="47">
        <f t="shared" si="46"/>
        <v>0.33748547003255736</v>
      </c>
      <c r="CM19" s="47">
        <f t="shared" si="46"/>
        <v>0.65796041233982716</v>
      </c>
      <c r="CN19" s="47">
        <f t="shared" si="46"/>
        <v>0.82850591106161975</v>
      </c>
      <c r="CO19" s="47">
        <f t="shared" si="46"/>
        <v>0.9150548269069988</v>
      </c>
      <c r="CP19" s="47">
        <f t="shared" si="46"/>
        <v>0.95793746268154845</v>
      </c>
      <c r="CQ19" s="47">
        <f t="shared" si="46"/>
        <v>0.97900198865254928</v>
      </c>
      <c r="CR19" s="47">
        <f t="shared" si="46"/>
        <v>0.98936819699903522</v>
      </c>
      <c r="CS19" s="47">
        <f t="shared" si="46"/>
        <v>0.99451659412091453</v>
      </c>
      <c r="CT19" s="47">
        <f t="shared" si="46"/>
        <v>0.99711052138876632</v>
      </c>
      <c r="CU19" s="47">
        <f t="shared" si="46"/>
        <v>0.99844115131212596</v>
      </c>
      <c r="CV19" s="47">
        <f t="shared" si="46"/>
        <v>0.99913787135870868</v>
      </c>
      <c r="CW19" s="47">
        <f t="shared" si="46"/>
        <v>0.99951084670118251</v>
      </c>
      <c r="CX19" s="47">
        <f t="shared" si="46"/>
        <v>0.99971519114666108</v>
      </c>
      <c r="CY19" s="47">
        <f t="shared" si="46"/>
        <v>0.999829830481197</v>
      </c>
      <c r="CZ19" s="47">
        <f t="shared" si="46"/>
        <v>0.99989569582770277</v>
      </c>
      <c r="DA19" s="47">
        <f t="shared" si="46"/>
        <v>0.99993444593280201</v>
      </c>
      <c r="DB19" s="47">
        <f t="shared" si="46"/>
        <v>0.99995778196419105</v>
      </c>
      <c r="DC19" s="47">
        <f t="shared" si="46"/>
        <v>0.99997215981377652</v>
      </c>
      <c r="DD19" s="47">
        <f t="shared" si="46"/>
        <v>0.999981217050951</v>
      </c>
      <c r="DE19" s="47">
        <f t="shared" si="46"/>
        <v>0.9999870463525129</v>
      </c>
      <c r="DF19" s="47">
        <f t="shared" si="46"/>
        <v>0.99999087648728624</v>
      </c>
      <c r="DG19" s="47">
        <f t="shared" si="46"/>
        <v>0.99999344350574559</v>
      </c>
      <c r="DH19" s="47">
        <f t="shared" si="46"/>
        <v>0.99999519695084038</v>
      </c>
      <c r="DI19" s="47">
        <f t="shared" si="46"/>
        <v>0.99999641658733318</v>
      </c>
      <c r="DJ19" s="47">
        <f t="shared" si="46"/>
        <v>0.99999727970707497</v>
      </c>
      <c r="DK19" s="47">
        <f t="shared" si="46"/>
        <v>0.99999790064118321</v>
      </c>
      <c r="DL19" s="47"/>
      <c r="DM19" s="47">
        <f t="shared" ref="DM19:DV20" si="47">$C$6/100*CI19*$CD19</f>
        <v>0</v>
      </c>
      <c r="DN19" s="47">
        <f t="shared" si="47"/>
        <v>0</v>
      </c>
      <c r="DO19" s="47">
        <f t="shared" si="47"/>
        <v>0</v>
      </c>
      <c r="DP19" s="47">
        <f t="shared" si="47"/>
        <v>0.16199302561562753</v>
      </c>
      <c r="DQ19" s="47">
        <f t="shared" si="47"/>
        <v>0.31582099792311702</v>
      </c>
      <c r="DR19" s="47">
        <f t="shared" si="47"/>
        <v>0.39768283730957749</v>
      </c>
      <c r="DS19" s="47">
        <f t="shared" si="47"/>
        <v>0.4392263169153594</v>
      </c>
      <c r="DT19" s="47">
        <f t="shared" si="47"/>
        <v>0.4598099820871433</v>
      </c>
      <c r="DU19" s="47">
        <f t="shared" si="47"/>
        <v>0.46992095455322364</v>
      </c>
      <c r="DV19" s="47">
        <f t="shared" si="47"/>
        <v>0.4748967345595369</v>
      </c>
      <c r="DW19" s="47">
        <f t="shared" ref="DW19:EF20" si="48">$C$6/100*CS19*$CD19</f>
        <v>0.47736796517803892</v>
      </c>
      <c r="DX19" s="47">
        <f t="shared" si="48"/>
        <v>0.47861305026660789</v>
      </c>
      <c r="DY19" s="47">
        <f t="shared" si="48"/>
        <v>0.47925175262982045</v>
      </c>
      <c r="DZ19" s="47">
        <f t="shared" si="48"/>
        <v>0.4795861782521802</v>
      </c>
      <c r="EA19" s="47">
        <f t="shared" si="48"/>
        <v>0.47976520641656761</v>
      </c>
      <c r="EB19" s="47">
        <f t="shared" si="48"/>
        <v>0.47986329175039732</v>
      </c>
      <c r="EC19" s="47">
        <f t="shared" si="48"/>
        <v>0.47991831863097456</v>
      </c>
      <c r="ED19" s="47">
        <f t="shared" si="48"/>
        <v>0.47994993399729735</v>
      </c>
      <c r="EE19" s="47">
        <f t="shared" si="48"/>
        <v>0.47996853404774492</v>
      </c>
      <c r="EF19" s="47">
        <f t="shared" si="48"/>
        <v>0.47997973534281169</v>
      </c>
      <c r="EG19" s="47">
        <f t="shared" ref="EG19:EO20" si="49">$C$6/100*DC19*$CD19</f>
        <v>0.47998663671061276</v>
      </c>
      <c r="EH19" s="47">
        <f t="shared" si="49"/>
        <v>0.47999098418445646</v>
      </c>
      <c r="EI19" s="47">
        <f t="shared" si="49"/>
        <v>0.47999378224920619</v>
      </c>
      <c r="EJ19" s="47">
        <f t="shared" si="49"/>
        <v>0.47999562071389734</v>
      </c>
      <c r="EK19" s="47">
        <f t="shared" si="49"/>
        <v>0.4799968528827579</v>
      </c>
      <c r="EL19" s="47">
        <f t="shared" si="49"/>
        <v>0.47999769453640334</v>
      </c>
      <c r="EM19" s="47">
        <f t="shared" si="49"/>
        <v>0.47999827996191996</v>
      </c>
      <c r="EN19" s="47">
        <f t="shared" si="49"/>
        <v>0.47999869425939601</v>
      </c>
      <c r="EO19" s="47">
        <f t="shared" si="49"/>
        <v>0.47999899230776794</v>
      </c>
      <c r="EP19" s="47"/>
      <c r="EQ19" s="47">
        <f t="shared" si="20"/>
        <v>1.828858401301293</v>
      </c>
      <c r="ER19" s="47">
        <f t="shared" si="9"/>
        <v>1.828858401301293</v>
      </c>
      <c r="ES19" s="47">
        <f t="shared" si="9"/>
        <v>1.828858401301293</v>
      </c>
      <c r="ET19" s="47">
        <f t="shared" si="9"/>
        <v>1.9908514269169204</v>
      </c>
      <c r="EU19" s="47">
        <f t="shared" si="9"/>
        <v>2.14467939922441</v>
      </c>
      <c r="EV19" s="47">
        <f t="shared" si="9"/>
        <v>2.2265412386108703</v>
      </c>
      <c r="EW19" s="47">
        <f t="shared" si="9"/>
        <v>2.2680847182166524</v>
      </c>
      <c r="EX19" s="47">
        <f t="shared" si="9"/>
        <v>2.288668383388436</v>
      </c>
      <c r="EY19" s="47">
        <f t="shared" si="9"/>
        <v>2.2987793558545166</v>
      </c>
      <c r="EZ19" s="47">
        <f t="shared" si="9"/>
        <v>2.3037551358608299</v>
      </c>
      <c r="FA19" s="47">
        <f t="shared" si="9"/>
        <v>2.3062263664793319</v>
      </c>
      <c r="FB19" s="47">
        <f t="shared" si="9"/>
        <v>2.3074714515679009</v>
      </c>
      <c r="FC19" s="47">
        <f t="shared" si="9"/>
        <v>2.3081101539311133</v>
      </c>
      <c r="FD19" s="47">
        <f t="shared" si="9"/>
        <v>2.3084445795534734</v>
      </c>
      <c r="FE19" s="47">
        <f t="shared" si="9"/>
        <v>2.3086236077178608</v>
      </c>
      <c r="FF19" s="47">
        <f t="shared" si="9"/>
        <v>2.3087216930516901</v>
      </c>
      <c r="FG19" s="47">
        <f t="shared" si="9"/>
        <v>2.3087767199322675</v>
      </c>
      <c r="FH19" s="47">
        <f t="shared" si="10"/>
        <v>2.3088083352985902</v>
      </c>
      <c r="FI19" s="47">
        <f t="shared" si="10"/>
        <v>2.308826935349038</v>
      </c>
      <c r="FJ19" s="47">
        <f t="shared" si="10"/>
        <v>2.3088381366441046</v>
      </c>
      <c r="FK19" s="47">
        <f t="shared" si="10"/>
        <v>2.3088450380119059</v>
      </c>
      <c r="FL19" s="47">
        <f t="shared" si="10"/>
        <v>2.3088493854857495</v>
      </c>
      <c r="FM19" s="47">
        <f t="shared" si="10"/>
        <v>2.3088521835504991</v>
      </c>
      <c r="FN19" s="47">
        <f t="shared" si="10"/>
        <v>2.3088540220151903</v>
      </c>
      <c r="FO19" s="47">
        <f t="shared" si="10"/>
        <v>2.308855254184051</v>
      </c>
      <c r="FP19" s="47">
        <f t="shared" si="10"/>
        <v>2.3088560958376965</v>
      </c>
      <c r="FQ19" s="47">
        <f t="shared" si="10"/>
        <v>2.308856681263213</v>
      </c>
      <c r="FR19" s="47">
        <f t="shared" si="10"/>
        <v>2.3088570955606889</v>
      </c>
      <c r="FS19" s="47">
        <f t="shared" si="10"/>
        <v>2.3088573936090611</v>
      </c>
      <c r="FT19" s="47"/>
      <c r="FU19" s="47">
        <f t="shared" si="32"/>
        <v>0</v>
      </c>
      <c r="FV19" s="47">
        <f t="shared" si="32"/>
        <v>709.18879675437586</v>
      </c>
      <c r="FW19" s="47">
        <f t="shared" si="32"/>
        <v>1918.2726274815222</v>
      </c>
      <c r="FX19" s="47">
        <f t="shared" si="32"/>
        <v>3661.6552997209001</v>
      </c>
      <c r="FY19" s="47">
        <f t="shared" si="33"/>
        <v>5793.9931381545648</v>
      </c>
      <c r="FZ19" s="47">
        <f t="shared" si="33"/>
        <v>8020.1322878149367</v>
      </c>
      <c r="GA19" s="47">
        <f t="shared" si="33"/>
        <v>10248.156768533601</v>
      </c>
      <c r="GB19" s="47">
        <f t="shared" si="33"/>
        <v>12439.319622437211</v>
      </c>
      <c r="GC19" s="47">
        <f t="shared" si="33"/>
        <v>14577.357722838058</v>
      </c>
      <c r="GD19" s="47">
        <f t="shared" si="33"/>
        <v>16653.978173203606</v>
      </c>
      <c r="GE19" s="47">
        <f t="shared" si="33"/>
        <v>18663.590296348226</v>
      </c>
      <c r="GF19" s="47">
        <f t="shared" si="33"/>
        <v>20601.860800420101</v>
      </c>
      <c r="GG19" s="47">
        <f t="shared" si="33"/>
        <v>22465.477253890749</v>
      </c>
      <c r="GH19" s="47">
        <f t="shared" si="33"/>
        <v>24252.151216648854</v>
      </c>
      <c r="GI19" s="47">
        <f t="shared" si="33"/>
        <v>25960.59240667328</v>
      </c>
      <c r="GJ19" s="47">
        <f t="shared" si="33"/>
        <v>27590.421252772681</v>
      </c>
      <c r="GK19" s="47">
        <f t="shared" si="33"/>
        <v>29142.044250564708</v>
      </c>
      <c r="GL19" s="47">
        <f t="shared" si="33"/>
        <v>30616.518289410276</v>
      </c>
      <c r="GM19" s="47">
        <f t="shared" si="33"/>
        <v>32015.420501340424</v>
      </c>
      <c r="GN19" s="47">
        <f t="shared" si="33"/>
        <v>33340.731677008967</v>
      </c>
      <c r="GO19" s="47">
        <f t="shared" si="34"/>
        <v>34594.735946830806</v>
      </c>
      <c r="GP19" s="47">
        <f t="shared" si="34"/>
        <v>35779.936584062925</v>
      </c>
      <c r="GQ19" s="47">
        <f t="shared" si="34"/>
        <v>36898.986493151795</v>
      </c>
      <c r="GR19" s="47">
        <f t="shared" si="34"/>
        <v>37954.631497926886</v>
      </c>
      <c r="GS19" s="47">
        <f t="shared" si="29"/>
        <v>38949.664514169985</v>
      </c>
      <c r="GT19" s="47">
        <f t="shared" si="29"/>
        <v>39886.88884574113</v>
      </c>
      <c r="GU19" s="47">
        <f t="shared" si="29"/>
        <v>40769.089062860658</v>
      </c>
      <c r="GV19" s="47">
        <f t="shared" si="29"/>
        <v>41599.008147966051</v>
      </c>
      <c r="GW19" s="47">
        <f t="shared" si="29"/>
        <v>42379.329803957138</v>
      </c>
      <c r="GX19"/>
    </row>
    <row r="20" spans="1:206" x14ac:dyDescent="0.25">
      <c r="A20" s="24">
        <v>16</v>
      </c>
      <c r="B20" s="22" t="str">
        <f t="shared" si="14"/>
        <v/>
      </c>
      <c r="C20" s="3"/>
      <c r="D20" s="47" t="s">
        <v>57</v>
      </c>
      <c r="E20" s="47"/>
      <c r="F20" s="47"/>
      <c r="G20" s="47"/>
      <c r="H20" s="47">
        <f t="shared" si="36"/>
        <v>60</v>
      </c>
      <c r="I20" s="47"/>
      <c r="J20" s="47">
        <v>0.8</v>
      </c>
      <c r="K20" s="47">
        <v>50</v>
      </c>
      <c r="L20" s="47">
        <f>IF('Graph-Settings'!$I$6='Graph-Settings'!$C$46, K20, 'Graph-Settings'!$I$6)</f>
        <v>50</v>
      </c>
      <c r="M20" s="47">
        <f t="shared" si="41"/>
        <v>1</v>
      </c>
      <c r="N20" s="47">
        <f>($H20/100*N$6)+((100-$H20)/100*N$13)</f>
        <v>0</v>
      </c>
      <c r="O20" s="47">
        <f t="shared" ref="O20:AP20" si="50">($H20/100*O$6)+((100-$H20)/100*O$13)</f>
        <v>1.1962723967044822</v>
      </c>
      <c r="P20" s="47">
        <f t="shared" si="50"/>
        <v>3.2173751324273656</v>
      </c>
      <c r="Q20" s="47">
        <f t="shared" si="50"/>
        <v>5.6208000386651733</v>
      </c>
      <c r="R20" s="47">
        <f t="shared" si="50"/>
        <v>8.2325314957038902</v>
      </c>
      <c r="S20" s="47">
        <f t="shared" si="50"/>
        <v>10.950568072156448</v>
      </c>
      <c r="T20" s="47">
        <f t="shared" si="50"/>
        <v>13.708098863857151</v>
      </c>
      <c r="U20" s="47">
        <f t="shared" si="50"/>
        <v>16.459123981233354</v>
      </c>
      <c r="V20" s="47">
        <f t="shared" si="50"/>
        <v>19.171240906763227</v>
      </c>
      <c r="W20" s="47">
        <f t="shared" si="50"/>
        <v>21.821477518348182</v>
      </c>
      <c r="X20" s="47">
        <f t="shared" si="50"/>
        <v>24.393656768549466</v>
      </c>
      <c r="Y20" s="47">
        <f t="shared" si="50"/>
        <v>26.876622967495283</v>
      </c>
      <c r="Z20" s="47">
        <f t="shared" si="50"/>
        <v>29.262993537640043</v>
      </c>
      <c r="AA20" s="47">
        <f t="shared" si="50"/>
        <v>31.548251257941555</v>
      </c>
      <c r="AB20" s="47">
        <f t="shared" si="50"/>
        <v>33.73006767858238</v>
      </c>
      <c r="AC20" s="47">
        <f t="shared" si="50"/>
        <v>35.807789346650786</v>
      </c>
      <c r="AD20" s="47">
        <f t="shared" si="50"/>
        <v>37.782042094294781</v>
      </c>
      <c r="AE20" s="47">
        <f t="shared" si="50"/>
        <v>39.654422973707831</v>
      </c>
      <c r="AF20" s="47">
        <f t="shared" si="50"/>
        <v>41.427258508685043</v>
      </c>
      <c r="AG20" s="47">
        <f t="shared" si="50"/>
        <v>43.103413906894282</v>
      </c>
      <c r="AH20" s="47">
        <f t="shared" si="50"/>
        <v>44.686141931177275</v>
      </c>
      <c r="AI20" s="47">
        <f t="shared" si="50"/>
        <v>46.178962954988492</v>
      </c>
      <c r="AJ20" s="47">
        <f t="shared" si="50"/>
        <v>47.585569745046222</v>
      </c>
      <c r="AK20" s="47">
        <f t="shared" si="50"/>
        <v>48.909751984707199</v>
      </c>
      <c r="AL20" s="47">
        <f t="shared" si="50"/>
        <v>50.155336642439721</v>
      </c>
      <c r="AM20" s="47">
        <f t="shared" si="50"/>
        <v>51.326141111861304</v>
      </c>
      <c r="AN20" s="47">
        <f t="shared" si="50"/>
        <v>52.425936677952087</v>
      </c>
      <c r="AO20" s="47">
        <f t="shared" si="50"/>
        <v>53.4584203498598</v>
      </c>
      <c r="AP20" s="54">
        <f t="shared" si="50"/>
        <v>54.427193480455315</v>
      </c>
      <c r="AQ20" s="3"/>
      <c r="AR20" s="62">
        <f t="shared" si="43"/>
        <v>0</v>
      </c>
      <c r="AS20" s="47">
        <f t="shared" si="43"/>
        <v>1.1962723967044822</v>
      </c>
      <c r="AT20" s="47">
        <f t="shared" si="43"/>
        <v>3.2173751324273656</v>
      </c>
      <c r="AU20" s="47">
        <f t="shared" si="43"/>
        <v>5.6208000386651733</v>
      </c>
      <c r="AV20" s="47">
        <f t="shared" si="43"/>
        <v>8.2325314957038902</v>
      </c>
      <c r="AW20" s="47">
        <f t="shared" si="43"/>
        <v>10.950568072156448</v>
      </c>
      <c r="AX20" s="47">
        <f t="shared" si="43"/>
        <v>13.708098863857151</v>
      </c>
      <c r="AY20" s="47">
        <f t="shared" si="43"/>
        <v>16.459123981233354</v>
      </c>
      <c r="AZ20" s="47">
        <f t="shared" si="43"/>
        <v>19.171240906763227</v>
      </c>
      <c r="BA20" s="47">
        <f t="shared" si="43"/>
        <v>21.821477518348182</v>
      </c>
      <c r="BB20" s="47">
        <f t="shared" si="43"/>
        <v>24.393656768549466</v>
      </c>
      <c r="BC20" s="47">
        <f t="shared" si="43"/>
        <v>26.876622967495283</v>
      </c>
      <c r="BD20" s="47">
        <f t="shared" si="43"/>
        <v>29.262993537640043</v>
      </c>
      <c r="BE20" s="47">
        <f t="shared" si="43"/>
        <v>31.548251257941555</v>
      </c>
      <c r="BF20" s="47">
        <f t="shared" si="43"/>
        <v>33.73006767858238</v>
      </c>
      <c r="BG20" s="47">
        <f t="shared" si="43"/>
        <v>35.807789346650786</v>
      </c>
      <c r="BH20" s="47">
        <f t="shared" si="44"/>
        <v>37.782042094294781</v>
      </c>
      <c r="BI20" s="47">
        <f t="shared" si="44"/>
        <v>39.654422973707831</v>
      </c>
      <c r="BJ20" s="47">
        <f t="shared" si="44"/>
        <v>41.427258508685043</v>
      </c>
      <c r="BK20" s="47">
        <f t="shared" si="44"/>
        <v>43.103413906894282</v>
      </c>
      <c r="BL20" s="47">
        <f t="shared" si="44"/>
        <v>44.686141931177275</v>
      </c>
      <c r="BM20" s="47">
        <f t="shared" si="44"/>
        <v>46.178962954988492</v>
      </c>
      <c r="BN20" s="47">
        <f t="shared" si="44"/>
        <v>47.585569745046222</v>
      </c>
      <c r="BO20" s="47">
        <f t="shared" si="44"/>
        <v>48.909751984707199</v>
      </c>
      <c r="BP20" s="47">
        <f t="shared" si="44"/>
        <v>50.155336642439721</v>
      </c>
      <c r="BQ20" s="47">
        <f t="shared" si="44"/>
        <v>51.326141111861304</v>
      </c>
      <c r="BR20" s="47">
        <f t="shared" si="44"/>
        <v>52.425936677952087</v>
      </c>
      <c r="BS20" s="47">
        <f t="shared" si="44"/>
        <v>53.4584203498598</v>
      </c>
      <c r="BT20" s="54">
        <f t="shared" si="44"/>
        <v>54.427193480455315</v>
      </c>
      <c r="BU20" s="3"/>
      <c r="BV20" s="3"/>
      <c r="BW20" s="62" t="s">
        <v>18</v>
      </c>
      <c r="BX20" s="47"/>
      <c r="BY20" s="47"/>
      <c r="BZ20" s="47"/>
      <c r="CA20" s="47">
        <f>($C$6/100*$CA$6)+((100-$C$6)/100*$CA$12)</f>
        <v>1.828858401301293</v>
      </c>
      <c r="CB20" s="47"/>
      <c r="CC20" s="47">
        <v>6</v>
      </c>
      <c r="CD20" s="47">
        <v>0.8</v>
      </c>
      <c r="CE20" s="47">
        <f>0.001*CC20^1.5*(460+25.9*$CC$1)^1.5</f>
        <v>2381.5836371856572</v>
      </c>
      <c r="CF20" s="47">
        <f t="shared" si="45"/>
        <v>4.3407472761716308</v>
      </c>
      <c r="CG20" s="47"/>
      <c r="CH20" s="3"/>
      <c r="CI20" s="62">
        <f t="shared" si="46"/>
        <v>0</v>
      </c>
      <c r="CJ20" s="47">
        <f t="shared" si="46"/>
        <v>0</v>
      </c>
      <c r="CK20" s="47">
        <f t="shared" si="46"/>
        <v>0</v>
      </c>
      <c r="CL20" s="47">
        <f t="shared" si="46"/>
        <v>0.25503060007589839</v>
      </c>
      <c r="CM20" s="47">
        <f t="shared" si="46"/>
        <v>0.59143749709235505</v>
      </c>
      <c r="CN20" s="47">
        <f t="shared" si="46"/>
        <v>0.78134470465996808</v>
      </c>
      <c r="CO20" s="47">
        <f t="shared" si="46"/>
        <v>0.88403778401093946</v>
      </c>
      <c r="CP20" s="47">
        <f t="shared" si="46"/>
        <v>0.93840820665053304</v>
      </c>
      <c r="CQ20" s="47">
        <f t="shared" si="46"/>
        <v>0.96699227107321928</v>
      </c>
      <c r="CR20" s="47">
        <f t="shared" si="46"/>
        <v>0.98205722865424849</v>
      </c>
      <c r="CS20" s="47">
        <f t="shared" si="46"/>
        <v>0.9900697456131976</v>
      </c>
      <c r="CT20" s="47">
        <f t="shared" si="46"/>
        <v>0.99439026281985776</v>
      </c>
      <c r="CU20" s="47">
        <f t="shared" si="46"/>
        <v>0.99675978839180002</v>
      </c>
      <c r="CV20" s="47">
        <f t="shared" si="46"/>
        <v>0.99808440292379963</v>
      </c>
      <c r="CW20" s="47">
        <f t="shared" si="46"/>
        <v>0.99884024174048858</v>
      </c>
      <c r="CX20" s="47">
        <f t="shared" si="46"/>
        <v>0.99928083495327991</v>
      </c>
      <c r="CY20" s="47">
        <f t="shared" si="46"/>
        <v>0.99954330638023481</v>
      </c>
      <c r="CZ20" s="47">
        <f t="shared" si="46"/>
        <v>0.99970310897640979</v>
      </c>
      <c r="DA20" s="47">
        <f t="shared" si="46"/>
        <v>0.99980252480638832</v>
      </c>
      <c r="DB20" s="47">
        <f t="shared" si="46"/>
        <v>0.99986569716229579</v>
      </c>
      <c r="DC20" s="47">
        <f t="shared" si="46"/>
        <v>0.99990667670199807</v>
      </c>
      <c r="DD20" s="47">
        <f t="shared" si="46"/>
        <v>0.99993379731958099</v>
      </c>
      <c r="DE20" s="47">
        <f t="shared" si="46"/>
        <v>0.99995209588589795</v>
      </c>
      <c r="DF20" s="47">
        <f t="shared" si="46"/>
        <v>0.99996467328505567</v>
      </c>
      <c r="DG20" s="47">
        <f t="shared" si="46"/>
        <v>0.99997347321429753</v>
      </c>
      <c r="DH20" s="47">
        <f t="shared" si="46"/>
        <v>0.9999797355123804</v>
      </c>
      <c r="DI20" s="47">
        <f t="shared" si="46"/>
        <v>0.9999842645363608</v>
      </c>
      <c r="DJ20" s="47">
        <f t="shared" si="46"/>
        <v>0.99998759070546617</v>
      </c>
      <c r="DK20" s="47">
        <f t="shared" si="46"/>
        <v>0.99999006933016987</v>
      </c>
      <c r="DL20" s="47"/>
      <c r="DM20" s="47">
        <f t="shared" si="47"/>
        <v>0</v>
      </c>
      <c r="DN20" s="47">
        <f t="shared" si="47"/>
        <v>0</v>
      </c>
      <c r="DO20" s="47">
        <f t="shared" si="47"/>
        <v>0</v>
      </c>
      <c r="DP20" s="47">
        <f t="shared" si="47"/>
        <v>0.12241468803643124</v>
      </c>
      <c r="DQ20" s="47">
        <f t="shared" si="47"/>
        <v>0.2838899986043304</v>
      </c>
      <c r="DR20" s="47">
        <f t="shared" si="47"/>
        <v>0.3750454582367847</v>
      </c>
      <c r="DS20" s="47">
        <f t="shared" si="47"/>
        <v>0.42433813632525097</v>
      </c>
      <c r="DT20" s="47">
        <f t="shared" si="47"/>
        <v>0.45043593919225589</v>
      </c>
      <c r="DU20" s="47">
        <f t="shared" si="47"/>
        <v>0.46415629011514525</v>
      </c>
      <c r="DV20" s="47">
        <f t="shared" si="47"/>
        <v>0.47138746975403922</v>
      </c>
      <c r="DW20" s="47">
        <f t="shared" si="48"/>
        <v>0.47523347789433484</v>
      </c>
      <c r="DX20" s="47">
        <f t="shared" si="48"/>
        <v>0.47730732615353172</v>
      </c>
      <c r="DY20" s="47">
        <f t="shared" si="48"/>
        <v>0.47844469842806403</v>
      </c>
      <c r="DZ20" s="47">
        <f t="shared" si="48"/>
        <v>0.47908051340342378</v>
      </c>
      <c r="EA20" s="47">
        <f t="shared" si="48"/>
        <v>0.4794433160354345</v>
      </c>
      <c r="EB20" s="47">
        <f t="shared" si="48"/>
        <v>0.47965480077757433</v>
      </c>
      <c r="EC20" s="47">
        <f t="shared" si="48"/>
        <v>0.47978078706251276</v>
      </c>
      <c r="ED20" s="47">
        <f t="shared" si="48"/>
        <v>0.47985749230867669</v>
      </c>
      <c r="EE20" s="47">
        <f t="shared" si="48"/>
        <v>0.47990521190706642</v>
      </c>
      <c r="EF20" s="47">
        <f t="shared" si="48"/>
        <v>0.47993553463790201</v>
      </c>
      <c r="EG20" s="47">
        <f t="shared" si="49"/>
        <v>0.47995520481695908</v>
      </c>
      <c r="EH20" s="47">
        <f t="shared" si="49"/>
        <v>0.4799682227133989</v>
      </c>
      <c r="EI20" s="47">
        <f t="shared" si="49"/>
        <v>0.47997700602523108</v>
      </c>
      <c r="EJ20" s="47">
        <f t="shared" si="49"/>
        <v>0.47998304317682677</v>
      </c>
      <c r="EK20" s="47">
        <f t="shared" si="49"/>
        <v>0.47998726714286283</v>
      </c>
      <c r="EL20" s="47">
        <f t="shared" si="49"/>
        <v>0.47999027304594261</v>
      </c>
      <c r="EM20" s="47">
        <f t="shared" si="49"/>
        <v>0.47999244697745325</v>
      </c>
      <c r="EN20" s="47">
        <f t="shared" si="49"/>
        <v>0.47999404353862379</v>
      </c>
      <c r="EO20" s="47">
        <f t="shared" si="49"/>
        <v>0.47999523327848154</v>
      </c>
      <c r="EP20" s="47"/>
      <c r="EQ20" s="47">
        <f t="shared" si="20"/>
        <v>1.828858401301293</v>
      </c>
      <c r="ER20" s="47">
        <f t="shared" si="9"/>
        <v>1.828858401301293</v>
      </c>
      <c r="ES20" s="47">
        <f t="shared" si="9"/>
        <v>1.828858401301293</v>
      </c>
      <c r="ET20" s="47">
        <f t="shared" si="9"/>
        <v>1.9512730893377241</v>
      </c>
      <c r="EU20" s="47">
        <f t="shared" si="9"/>
        <v>2.1127483999056231</v>
      </c>
      <c r="EV20" s="47">
        <f t="shared" si="9"/>
        <v>2.2039038595380775</v>
      </c>
      <c r="EW20" s="47">
        <f t="shared" si="9"/>
        <v>2.2531965376265441</v>
      </c>
      <c r="EX20" s="47">
        <f t="shared" si="9"/>
        <v>2.2792943404935491</v>
      </c>
      <c r="EY20" s="47">
        <f t="shared" si="9"/>
        <v>2.2930146914164382</v>
      </c>
      <c r="EZ20" s="47">
        <f t="shared" si="9"/>
        <v>2.3002458710553322</v>
      </c>
      <c r="FA20" s="47">
        <f t="shared" si="9"/>
        <v>2.304091879195628</v>
      </c>
      <c r="FB20" s="47">
        <f t="shared" si="9"/>
        <v>2.3061657274548248</v>
      </c>
      <c r="FC20" s="47">
        <f t="shared" si="9"/>
        <v>2.3073030997293569</v>
      </c>
      <c r="FD20" s="47">
        <f t="shared" si="9"/>
        <v>2.3079389147047169</v>
      </c>
      <c r="FE20" s="47">
        <f t="shared" si="9"/>
        <v>2.3083017173367275</v>
      </c>
      <c r="FF20" s="47">
        <f t="shared" si="9"/>
        <v>2.3085132020788675</v>
      </c>
      <c r="FG20" s="47">
        <f t="shared" ref="FG20:FG22" si="51">EC20+$CA20</f>
        <v>2.3086391883638058</v>
      </c>
      <c r="FH20" s="47">
        <f t="shared" si="10"/>
        <v>2.3087158936099694</v>
      </c>
      <c r="FI20" s="47">
        <f t="shared" si="10"/>
        <v>2.3087636132083595</v>
      </c>
      <c r="FJ20" s="47">
        <f t="shared" si="10"/>
        <v>2.3087939359391951</v>
      </c>
      <c r="FK20" s="47">
        <f t="shared" si="10"/>
        <v>2.3088136061182523</v>
      </c>
      <c r="FL20" s="47">
        <f t="shared" si="10"/>
        <v>2.3088266240146917</v>
      </c>
      <c r="FM20" s="47">
        <f t="shared" si="10"/>
        <v>2.3088354073265238</v>
      </c>
      <c r="FN20" s="47">
        <f t="shared" si="10"/>
        <v>2.3088414444781198</v>
      </c>
      <c r="FO20" s="47">
        <f t="shared" si="10"/>
        <v>2.3088456684441558</v>
      </c>
      <c r="FP20" s="47">
        <f t="shared" si="10"/>
        <v>2.3088486743472356</v>
      </c>
      <c r="FQ20" s="47">
        <f t="shared" si="10"/>
        <v>2.3088508482787464</v>
      </c>
      <c r="FR20" s="47">
        <f t="shared" si="10"/>
        <v>2.3088524448399168</v>
      </c>
      <c r="FS20" s="47">
        <f t="shared" si="10"/>
        <v>2.3088536345797745</v>
      </c>
      <c r="FT20" s="47"/>
      <c r="FU20" s="47">
        <f t="shared" si="32"/>
        <v>0</v>
      </c>
      <c r="FV20" s="47">
        <f t="shared" si="32"/>
        <v>656.34384688734758</v>
      </c>
      <c r="FW20" s="47">
        <f t="shared" si="32"/>
        <v>1765.2370623232941</v>
      </c>
      <c r="FX20" s="47">
        <f t="shared" si="32"/>
        <v>3290.3147567987376</v>
      </c>
      <c r="FY20" s="47">
        <f t="shared" si="33"/>
        <v>5217.9803234163128</v>
      </c>
      <c r="FZ20" s="47">
        <f t="shared" si="33"/>
        <v>7240.1997715080124</v>
      </c>
      <c r="GA20" s="47">
        <f t="shared" si="33"/>
        <v>9266.1122692455883</v>
      </c>
      <c r="GB20" s="47">
        <f t="shared" si="33"/>
        <v>11254.55644197205</v>
      </c>
      <c r="GC20" s="47">
        <f t="shared" si="33"/>
        <v>13187.981115567563</v>
      </c>
      <c r="GD20" s="47">
        <f t="shared" si="33"/>
        <v>15058.429068572148</v>
      </c>
      <c r="GE20" s="47">
        <f t="shared" si="33"/>
        <v>16861.567939290086</v>
      </c>
      <c r="GF20" s="47">
        <f t="shared" si="33"/>
        <v>18594.584027208843</v>
      </c>
      <c r="GG20" s="47">
        <f t="shared" si="33"/>
        <v>20255.578709027104</v>
      </c>
      <c r="GH20" s="47">
        <f t="shared" si="33"/>
        <v>21843.431030725606</v>
      </c>
      <c r="GI20" s="47">
        <f t="shared" si="33"/>
        <v>23357.751944506726</v>
      </c>
      <c r="GJ20" s="47">
        <f t="shared" si="33"/>
        <v>24798.826333200708</v>
      </c>
      <c r="GK20" s="47">
        <f t="shared" si="33"/>
        <v>26167.530898589954</v>
      </c>
      <c r="GL20" s="47">
        <f t="shared" si="33"/>
        <v>27465.238971399474</v>
      </c>
      <c r="GM20" s="47">
        <f t="shared" si="33"/>
        <v>28693.72411194853</v>
      </c>
      <c r="GN20" s="47">
        <f t="shared" si="33"/>
        <v>29855.070193954409</v>
      </c>
      <c r="GO20" s="47">
        <f t="shared" si="34"/>
        <v>30951.591748690036</v>
      </c>
      <c r="GP20" s="47">
        <f t="shared" si="34"/>
        <v>31985.765741959676</v>
      </c>
      <c r="GQ20" s="47">
        <f t="shared" si="34"/>
        <v>32960.174491550548</v>
      </c>
      <c r="GR20" s="47">
        <f t="shared" si="34"/>
        <v>33877.458726431389</v>
      </c>
      <c r="GS20" s="47">
        <f t="shared" si="29"/>
        <v>34740.27952687662</v>
      </c>
      <c r="GT20" s="47">
        <f t="shared" si="29"/>
        <v>35551.287859644035</v>
      </c>
      <c r="GU20" s="47">
        <f t="shared" si="29"/>
        <v>36313.100511209261</v>
      </c>
      <c r="GV20" s="47">
        <f t="shared" si="29"/>
        <v>37028.281356616128</v>
      </c>
      <c r="GW20" s="47">
        <f t="shared" si="29"/>
        <v>37699.327046197759</v>
      </c>
      <c r="GX20"/>
    </row>
    <row r="21" spans="1:206" x14ac:dyDescent="0.25">
      <c r="A21" s="24">
        <v>17</v>
      </c>
      <c r="B21" s="22" t="str">
        <f t="shared" si="14"/>
        <v/>
      </c>
      <c r="C21" s="3"/>
      <c r="D21" s="48" t="s">
        <v>58</v>
      </c>
      <c r="E21" s="48">
        <v>120</v>
      </c>
      <c r="F21" s="48">
        <v>5.7200000000000001E-2</v>
      </c>
      <c r="G21" s="48">
        <v>1.4</v>
      </c>
      <c r="H21" s="48">
        <f t="shared" si="36"/>
        <v>60</v>
      </c>
      <c r="I21" s="48"/>
      <c r="J21" s="48">
        <v>0.8</v>
      </c>
      <c r="K21" s="48">
        <v>50</v>
      </c>
      <c r="L21" s="48">
        <f>IF('Graph-Settings'!$I$6='Graph-Settings'!$C$46, K21, 'Graph-Settings'!$I$6)</f>
        <v>50</v>
      </c>
      <c r="M21" s="48">
        <f t="shared" si="41"/>
        <v>1</v>
      </c>
      <c r="N21" s="48">
        <f t="shared" ref="N21:AP22" si="52">$H21/100*(($E21*(1-EXP(-$F21*N$4))^$G21)) + ((100-$H21)/100*N12)</f>
        <v>0</v>
      </c>
      <c r="O21" s="48">
        <f t="shared" si="52"/>
        <v>4.4043819500857619</v>
      </c>
      <c r="P21" s="48">
        <f t="shared" si="52"/>
        <v>10.613919851814035</v>
      </c>
      <c r="Q21" s="48">
        <f t="shared" si="52"/>
        <v>17.119484540848838</v>
      </c>
      <c r="R21" s="48">
        <f t="shared" si="52"/>
        <v>23.459606225846493</v>
      </c>
      <c r="S21" s="48">
        <f t="shared" si="52"/>
        <v>29.432457612114554</v>
      </c>
      <c r="T21" s="48">
        <f t="shared" si="52"/>
        <v>34.951005991019237</v>
      </c>
      <c r="U21" s="48">
        <f t="shared" si="52"/>
        <v>39.987222869186603</v>
      </c>
      <c r="V21" s="48">
        <f t="shared" si="52"/>
        <v>44.545130437149176</v>
      </c>
      <c r="W21" s="48">
        <f t="shared" si="52"/>
        <v>48.646212989508705</v>
      </c>
      <c r="X21" s="48">
        <f t="shared" si="52"/>
        <v>52.321015497104135</v>
      </c>
      <c r="Y21" s="48">
        <f t="shared" si="52"/>
        <v>55.604147263348416</v>
      </c>
      <c r="Z21" s="48">
        <f t="shared" si="52"/>
        <v>58.531278299863551</v>
      </c>
      <c r="AA21" s="48">
        <f t="shared" si="52"/>
        <v>61.137349375931912</v>
      </c>
      <c r="AB21" s="48">
        <f t="shared" si="52"/>
        <v>63.455539885910206</v>
      </c>
      <c r="AC21" s="48">
        <f t="shared" si="52"/>
        <v>65.516715211714725</v>
      </c>
      <c r="AD21" s="48">
        <f t="shared" si="52"/>
        <v>67.34917839605987</v>
      </c>
      <c r="AE21" s="48">
        <f t="shared" si="52"/>
        <v>68.978613491060699</v>
      </c>
      <c r="AF21" s="48">
        <f t="shared" si="52"/>
        <v>70.428147153135853</v>
      </c>
      <c r="AG21" s="48">
        <f t="shared" si="52"/>
        <v>71.718480257888018</v>
      </c>
      <c r="AH21" s="48">
        <f t="shared" si="52"/>
        <v>72.868057819659114</v>
      </c>
      <c r="AI21" s="48">
        <f t="shared" si="52"/>
        <v>73.893256467110646</v>
      </c>
      <c r="AJ21" s="48">
        <f t="shared" si="52"/>
        <v>74.80857607791674</v>
      </c>
      <c r="AK21" s="48">
        <f t="shared" si="52"/>
        <v>75.626827129359299</v>
      </c>
      <c r="AL21" s="48">
        <f t="shared" si="52"/>
        <v>76.359308663059281</v>
      </c>
      <c r="AM21" s="48">
        <f t="shared" si="52"/>
        <v>77.015974008661061</v>
      </c>
      <c r="AN21" s="48">
        <f t="shared" si="52"/>
        <v>77.605582909182857</v>
      </c>
      <c r="AO21" s="48">
        <f t="shared" si="52"/>
        <v>78.135839674590656</v>
      </c>
      <c r="AP21" s="55">
        <f t="shared" si="52"/>
        <v>78.613517620618765</v>
      </c>
      <c r="AQ21" s="3"/>
      <c r="AR21" s="63">
        <f t="shared" si="43"/>
        <v>0</v>
      </c>
      <c r="AS21" s="48">
        <f t="shared" si="43"/>
        <v>4.4043819500857619</v>
      </c>
      <c r="AT21" s="48">
        <f t="shared" si="43"/>
        <v>10.613919851814035</v>
      </c>
      <c r="AU21" s="48">
        <f t="shared" si="43"/>
        <v>17.119484540848838</v>
      </c>
      <c r="AV21" s="48">
        <f t="shared" si="43"/>
        <v>23.459606225846493</v>
      </c>
      <c r="AW21" s="48">
        <f t="shared" si="43"/>
        <v>29.432457612114554</v>
      </c>
      <c r="AX21" s="48">
        <f t="shared" si="43"/>
        <v>34.951005991019237</v>
      </c>
      <c r="AY21" s="48">
        <f t="shared" si="43"/>
        <v>39.987222869186603</v>
      </c>
      <c r="AZ21" s="48">
        <f t="shared" si="43"/>
        <v>44.545130437149176</v>
      </c>
      <c r="BA21" s="48">
        <f t="shared" si="43"/>
        <v>48.646212989508705</v>
      </c>
      <c r="BB21" s="48">
        <f t="shared" si="43"/>
        <v>52.321015497104135</v>
      </c>
      <c r="BC21" s="48">
        <f t="shared" si="43"/>
        <v>55.604147263348416</v>
      </c>
      <c r="BD21" s="48">
        <f t="shared" si="43"/>
        <v>58.531278299863551</v>
      </c>
      <c r="BE21" s="48">
        <f t="shared" si="43"/>
        <v>61.137349375931912</v>
      </c>
      <c r="BF21" s="48">
        <f t="shared" si="43"/>
        <v>63.455539885910206</v>
      </c>
      <c r="BG21" s="48">
        <f t="shared" si="43"/>
        <v>65.516715211714725</v>
      </c>
      <c r="BH21" s="48">
        <f t="shared" si="44"/>
        <v>67.34917839605987</v>
      </c>
      <c r="BI21" s="48">
        <f t="shared" si="44"/>
        <v>68.978613491060699</v>
      </c>
      <c r="BJ21" s="48">
        <f t="shared" si="44"/>
        <v>70.428147153135853</v>
      </c>
      <c r="BK21" s="48">
        <f t="shared" si="44"/>
        <v>71.718480257888018</v>
      </c>
      <c r="BL21" s="48">
        <f t="shared" si="44"/>
        <v>72.868057819659114</v>
      </c>
      <c r="BM21" s="48">
        <f t="shared" si="44"/>
        <v>73.893256467110646</v>
      </c>
      <c r="BN21" s="48">
        <f t="shared" si="44"/>
        <v>74.80857607791674</v>
      </c>
      <c r="BO21" s="48">
        <f t="shared" si="44"/>
        <v>75.626827129359299</v>
      </c>
      <c r="BP21" s="48">
        <f t="shared" si="44"/>
        <v>76.359308663059281</v>
      </c>
      <c r="BQ21" s="48">
        <f t="shared" si="44"/>
        <v>77.015974008661061</v>
      </c>
      <c r="BR21" s="48">
        <f t="shared" si="44"/>
        <v>77.605582909182857</v>
      </c>
      <c r="BS21" s="48">
        <f t="shared" si="44"/>
        <v>78.135839674590656</v>
      </c>
      <c r="BT21" s="55">
        <f t="shared" si="44"/>
        <v>78.613517620618765</v>
      </c>
      <c r="BU21" s="3"/>
      <c r="BV21" s="3"/>
      <c r="BW21" s="63" t="s">
        <v>19</v>
      </c>
      <c r="BX21" s="48"/>
      <c r="BY21" s="48"/>
      <c r="BZ21" s="48"/>
      <c r="CA21" s="48">
        <f>5*(1-EXP(-0.0115*L21))</f>
        <v>2.1864756559652214</v>
      </c>
      <c r="CB21" s="48"/>
      <c r="CC21" s="48">
        <v>6</v>
      </c>
      <c r="CD21" s="48">
        <v>0.8</v>
      </c>
      <c r="CE21" s="48">
        <f>0.001*CC21^1.5*(460+25.9*$CC$1)^1.5</f>
        <v>2381.5836371856572</v>
      </c>
      <c r="CF21" s="48">
        <f t="shared" si="45"/>
        <v>3.6307800191114792</v>
      </c>
      <c r="CG21" s="48"/>
      <c r="CH21" s="3"/>
      <c r="CI21" s="63">
        <f t="shared" si="46"/>
        <v>0</v>
      </c>
      <c r="CJ21" s="48">
        <f t="shared" si="46"/>
        <v>0.1629976862203032</v>
      </c>
      <c r="CK21" s="48">
        <f t="shared" si="46"/>
        <v>0.79933574918094341</v>
      </c>
      <c r="CL21" s="48">
        <f t="shared" si="46"/>
        <v>0.95505887773417952</v>
      </c>
      <c r="CM21" s="48">
        <f t="shared" si="46"/>
        <v>0.98954453036598622</v>
      </c>
      <c r="CN21" s="48">
        <f t="shared" si="46"/>
        <v>0.9973531521733856</v>
      </c>
      <c r="CO21" s="48">
        <f t="shared" si="46"/>
        <v>0.99925613573072081</v>
      </c>
      <c r="CP21" s="48">
        <f t="shared" si="46"/>
        <v>0.99976641904895458</v>
      </c>
      <c r="CQ21" s="48">
        <f t="shared" si="46"/>
        <v>0.9999181236680581</v>
      </c>
      <c r="CR21" s="48">
        <f t="shared" si="46"/>
        <v>0.99996812056998219</v>
      </c>
      <c r="CS21" s="48">
        <f t="shared" si="46"/>
        <v>0.99998630875745664</v>
      </c>
      <c r="CT21" s="48">
        <f t="shared" si="46"/>
        <v>0.99999356574480336</v>
      </c>
      <c r="CU21" s="48">
        <f t="shared" si="46"/>
        <v>0.9999967181871976</v>
      </c>
      <c r="CV21" s="48">
        <f t="shared" si="46"/>
        <v>0.99999819781538157</v>
      </c>
      <c r="CW21" s="48">
        <f t="shared" si="46"/>
        <v>0.99999894259711986</v>
      </c>
      <c r="CX21" s="48">
        <f t="shared" si="46"/>
        <v>0.99999934180532735</v>
      </c>
      <c r="CY21" s="48">
        <f t="shared" si="46"/>
        <v>0.99999956816904223</v>
      </c>
      <c r="CZ21" s="48">
        <f t="shared" si="46"/>
        <v>0.99999970313896358</v>
      </c>
      <c r="DA21" s="48">
        <f t="shared" si="46"/>
        <v>0.99999978730240902</v>
      </c>
      <c r="DB21" s="48">
        <f t="shared" si="46"/>
        <v>0.99999984192101987</v>
      </c>
      <c r="DC21" s="48">
        <f t="shared" si="46"/>
        <v>0.9999998786484211</v>
      </c>
      <c r="DD21" s="48">
        <f t="shared" si="46"/>
        <v>0.99999990413928486</v>
      </c>
      <c r="DE21" s="48">
        <f t="shared" si="46"/>
        <v>0.99999992233748225</v>
      </c>
      <c r="DF21" s="48">
        <f t="shared" si="46"/>
        <v>0.99999993566041956</v>
      </c>
      <c r="DG21" s="48">
        <f t="shared" si="46"/>
        <v>0.99999994563588701</v>
      </c>
      <c r="DH21" s="48">
        <f t="shared" si="46"/>
        <v>0.99999995325668645</v>
      </c>
      <c r="DI21" s="48">
        <f t="shared" si="46"/>
        <v>0.99999995918453011</v>
      </c>
      <c r="DJ21" s="48">
        <f t="shared" si="46"/>
        <v>0.99999996387077417</v>
      </c>
      <c r="DK21" s="48">
        <f t="shared" si="46"/>
        <v>0.99999996762986665</v>
      </c>
      <c r="DL21" s="48"/>
      <c r="DM21" s="48">
        <f>CI21*$CD21</f>
        <v>0</v>
      </c>
      <c r="DN21" s="48">
        <f t="shared" ref="DN21:EC22" si="53">CJ21*$CD21</f>
        <v>0.13039814897624255</v>
      </c>
      <c r="DO21" s="48">
        <f t="shared" si="53"/>
        <v>0.63946859934475475</v>
      </c>
      <c r="DP21" s="48">
        <f t="shared" si="53"/>
        <v>0.76404710218734362</v>
      </c>
      <c r="DQ21" s="48">
        <f t="shared" si="53"/>
        <v>0.791635624292789</v>
      </c>
      <c r="DR21" s="48">
        <f t="shared" si="53"/>
        <v>0.79788252173870855</v>
      </c>
      <c r="DS21" s="48">
        <f t="shared" si="53"/>
        <v>0.79940490858457669</v>
      </c>
      <c r="DT21" s="48">
        <f t="shared" si="53"/>
        <v>0.79981313523916375</v>
      </c>
      <c r="DU21" s="48">
        <f t="shared" si="53"/>
        <v>0.79993449893444657</v>
      </c>
      <c r="DV21" s="48">
        <f t="shared" si="53"/>
        <v>0.79997449645598584</v>
      </c>
      <c r="DW21" s="48">
        <f t="shared" si="53"/>
        <v>0.7999890470059654</v>
      </c>
      <c r="DX21" s="48">
        <f t="shared" si="53"/>
        <v>0.79999485259584269</v>
      </c>
      <c r="DY21" s="48">
        <f t="shared" si="53"/>
        <v>0.79999737454975817</v>
      </c>
      <c r="DZ21" s="48">
        <f t="shared" si="53"/>
        <v>0.79999855825230526</v>
      </c>
      <c r="EA21" s="48">
        <f t="shared" si="53"/>
        <v>0.79999915407769595</v>
      </c>
      <c r="EB21" s="48">
        <f t="shared" si="53"/>
        <v>0.79999947344426192</v>
      </c>
      <c r="EC21" s="48">
        <f t="shared" si="53"/>
        <v>0.79999965453523381</v>
      </c>
      <c r="ED21" s="48">
        <f t="shared" ref="ED21:EO22" si="54">CZ21*$CD21</f>
        <v>0.79999976251117089</v>
      </c>
      <c r="EE21" s="48">
        <f t="shared" si="54"/>
        <v>0.7999998298419273</v>
      </c>
      <c r="EF21" s="48">
        <f t="shared" si="54"/>
        <v>0.7999998735368159</v>
      </c>
      <c r="EG21" s="48">
        <f t="shared" si="54"/>
        <v>0.7999999029187369</v>
      </c>
      <c r="EH21" s="48">
        <f t="shared" si="54"/>
        <v>0.79999992331142789</v>
      </c>
      <c r="EI21" s="48">
        <f t="shared" si="54"/>
        <v>0.7999999378699858</v>
      </c>
      <c r="EJ21" s="48">
        <f t="shared" si="54"/>
        <v>0.79999994852833567</v>
      </c>
      <c r="EK21" s="48">
        <f t="shared" si="54"/>
        <v>0.7999999565087097</v>
      </c>
      <c r="EL21" s="48">
        <f t="shared" si="54"/>
        <v>0.79999996260534922</v>
      </c>
      <c r="EM21" s="48">
        <f t="shared" si="54"/>
        <v>0.79999996734762413</v>
      </c>
      <c r="EN21" s="48">
        <f t="shared" si="54"/>
        <v>0.79999997109661936</v>
      </c>
      <c r="EO21" s="48">
        <f t="shared" si="54"/>
        <v>0.79999997410389334</v>
      </c>
      <c r="EP21" s="48"/>
      <c r="EQ21" s="48">
        <f t="shared" si="20"/>
        <v>2.1864756559652214</v>
      </c>
      <c r="ER21" s="48">
        <f t="shared" si="20"/>
        <v>2.3168738049414639</v>
      </c>
      <c r="ES21" s="48">
        <f t="shared" si="20"/>
        <v>2.8259442553099761</v>
      </c>
      <c r="ET21" s="48">
        <f t="shared" si="20"/>
        <v>2.950522758152565</v>
      </c>
      <c r="EU21" s="48">
        <f t="shared" si="20"/>
        <v>2.9781112802580103</v>
      </c>
      <c r="EV21" s="48">
        <f t="shared" si="20"/>
        <v>2.9843581777039301</v>
      </c>
      <c r="EW21" s="48">
        <f t="shared" si="20"/>
        <v>2.9858805645497979</v>
      </c>
      <c r="EX21" s="48">
        <f t="shared" si="20"/>
        <v>2.9862887912043852</v>
      </c>
      <c r="EY21" s="48">
        <f t="shared" si="20"/>
        <v>2.986410154899668</v>
      </c>
      <c r="EZ21" s="48">
        <f t="shared" si="20"/>
        <v>2.9864501524212073</v>
      </c>
      <c r="FA21" s="48">
        <f t="shared" si="20"/>
        <v>2.9864647029711868</v>
      </c>
      <c r="FB21" s="48">
        <f t="shared" si="20"/>
        <v>2.9864705085610641</v>
      </c>
      <c r="FC21" s="48">
        <f t="shared" si="20"/>
        <v>2.9864730305149796</v>
      </c>
      <c r="FD21" s="48">
        <f t="shared" si="20"/>
        <v>2.9864742142175267</v>
      </c>
      <c r="FE21" s="48">
        <f t="shared" si="20"/>
        <v>2.9864748100429175</v>
      </c>
      <c r="FF21" s="48">
        <f t="shared" si="20"/>
        <v>2.9864751294094836</v>
      </c>
      <c r="FG21" s="48">
        <f t="shared" si="51"/>
        <v>2.9864753105004551</v>
      </c>
      <c r="FH21" s="48">
        <f t="shared" si="10"/>
        <v>2.9864754184763922</v>
      </c>
      <c r="FI21" s="48">
        <f t="shared" si="10"/>
        <v>2.9864754858071487</v>
      </c>
      <c r="FJ21" s="48">
        <f t="shared" si="10"/>
        <v>2.9864755295020373</v>
      </c>
      <c r="FK21" s="48">
        <f t="shared" si="10"/>
        <v>2.9864755588839582</v>
      </c>
      <c r="FL21" s="48">
        <f t="shared" si="10"/>
        <v>2.9864755792766493</v>
      </c>
      <c r="FM21" s="48">
        <f t="shared" si="10"/>
        <v>2.9864755938352072</v>
      </c>
      <c r="FN21" s="48">
        <f t="shared" si="10"/>
        <v>2.986475604493557</v>
      </c>
      <c r="FO21" s="48">
        <f t="shared" si="10"/>
        <v>2.9864756124739311</v>
      </c>
      <c r="FP21" s="48">
        <f t="shared" si="10"/>
        <v>2.9864756185705708</v>
      </c>
      <c r="FQ21" s="48">
        <f t="shared" si="10"/>
        <v>2.9864756233128453</v>
      </c>
      <c r="FR21" s="48">
        <f t="shared" si="10"/>
        <v>2.9864756270618407</v>
      </c>
      <c r="FS21" s="48">
        <f t="shared" si="10"/>
        <v>2.9864756300691147</v>
      </c>
      <c r="FT21" s="48"/>
      <c r="FU21" s="48">
        <f t="shared" si="32"/>
        <v>0</v>
      </c>
      <c r="FV21" s="48">
        <f t="shared" si="32"/>
        <v>3061.3191501332112</v>
      </c>
      <c r="FW21" s="48">
        <f t="shared" si="32"/>
        <v>8998.3037494663149</v>
      </c>
      <c r="FX21" s="48">
        <f t="shared" si="32"/>
        <v>15153.428623684653</v>
      </c>
      <c r="FY21" s="48">
        <f t="shared" si="33"/>
        <v>20959.595379481347</v>
      </c>
      <c r="FZ21" s="48">
        <f t="shared" si="33"/>
        <v>26351.098669391507</v>
      </c>
      <c r="GA21" s="48">
        <f t="shared" si="33"/>
        <v>31307.858850014363</v>
      </c>
      <c r="GB21" s="48">
        <f t="shared" si="33"/>
        <v>35824.018633693086</v>
      </c>
      <c r="GC21" s="48">
        <f t="shared" si="33"/>
        <v>39909.008966649781</v>
      </c>
      <c r="GD21" s="48">
        <f t="shared" si="33"/>
        <v>43583.847059169835</v>
      </c>
      <c r="GE21" s="48">
        <f t="shared" si="33"/>
        <v>46876.45980171299</v>
      </c>
      <c r="GF21" s="48">
        <f t="shared" si="33"/>
        <v>49818.043786702932</v>
      </c>
      <c r="GG21" s="48">
        <f t="shared" si="33"/>
        <v>52440.625225232747</v>
      </c>
      <c r="GH21" s="48">
        <f t="shared" si="33"/>
        <v>54775.535231048598</v>
      </c>
      <c r="GI21" s="48">
        <f t="shared" si="33"/>
        <v>56852.511428083337</v>
      </c>
      <c r="GJ21" s="48">
        <f t="shared" si="33"/>
        <v>58699.212162117008</v>
      </c>
      <c r="GK21" s="48">
        <f t="shared" si="33"/>
        <v>60340.997538697033</v>
      </c>
      <c r="GL21" s="48">
        <f t="shared" si="33"/>
        <v>61800.880077491041</v>
      </c>
      <c r="GM21" s="48">
        <f t="shared" si="33"/>
        <v>63099.580495097623</v>
      </c>
      <c r="GN21" s="48">
        <f t="shared" si="33"/>
        <v>64255.645890977263</v>
      </c>
      <c r="GO21" s="48">
        <f t="shared" si="34"/>
        <v>65285.602110526517</v>
      </c>
      <c r="GP21" s="48">
        <f t="shared" si="34"/>
        <v>66204.121773675681</v>
      </c>
      <c r="GQ21" s="48">
        <f t="shared" si="34"/>
        <v>67024.195999878808</v>
      </c>
      <c r="GR21" s="48">
        <f t="shared" si="34"/>
        <v>67757.302280124917</v>
      </c>
      <c r="GS21" s="48">
        <f t="shared" si="29"/>
        <v>68413.563932278776</v>
      </c>
      <c r="GT21" s="48">
        <f t="shared" si="29"/>
        <v>69001.898585199306</v>
      </c>
      <c r="GU21" s="48">
        <f t="shared" si="29"/>
        <v>69530.154477377568</v>
      </c>
      <c r="GV21" s="48">
        <f t="shared" si="29"/>
        <v>70005.234236452976</v>
      </c>
      <c r="GW21" s="48">
        <f t="shared" si="29"/>
        <v>70433.206370396059</v>
      </c>
      <c r="GX21"/>
    </row>
    <row r="22" spans="1:206" x14ac:dyDescent="0.25">
      <c r="A22" s="24">
        <v>18</v>
      </c>
      <c r="B22" s="22" t="str">
        <f t="shared" si="14"/>
        <v/>
      </c>
      <c r="C22" s="3"/>
      <c r="D22" s="48" t="s">
        <v>59</v>
      </c>
      <c r="E22" s="48">
        <v>100</v>
      </c>
      <c r="F22" s="48">
        <v>4.0399999999999998E-2</v>
      </c>
      <c r="G22" s="48">
        <v>1.48</v>
      </c>
      <c r="H22" s="48">
        <f t="shared" si="36"/>
        <v>60</v>
      </c>
      <c r="I22" s="48"/>
      <c r="J22" s="48">
        <v>0.8</v>
      </c>
      <c r="K22" s="48">
        <v>50</v>
      </c>
      <c r="L22" s="48">
        <f>IF('Graph-Settings'!$I$6='Graph-Settings'!$C$46, K22, 'Graph-Settings'!$I$6)</f>
        <v>50</v>
      </c>
      <c r="M22" s="48">
        <f t="shared" si="41"/>
        <v>1</v>
      </c>
      <c r="N22" s="48">
        <f t="shared" si="52"/>
        <v>0</v>
      </c>
      <c r="O22" s="48">
        <f t="shared" si="52"/>
        <v>1.8963164865677176</v>
      </c>
      <c r="P22" s="48">
        <f t="shared" si="52"/>
        <v>4.925359285746981</v>
      </c>
      <c r="Q22" s="48">
        <f t="shared" si="52"/>
        <v>8.3644375440755763</v>
      </c>
      <c r="R22" s="48">
        <f t="shared" si="52"/>
        <v>11.945509043099531</v>
      </c>
      <c r="S22" s="48">
        <f t="shared" si="52"/>
        <v>15.523637961462587</v>
      </c>
      <c r="T22" s="48">
        <f t="shared" si="52"/>
        <v>19.013337681454452</v>
      </c>
      <c r="U22" s="48">
        <f t="shared" si="52"/>
        <v>22.363252701435659</v>
      </c>
      <c r="V22" s="48">
        <f t="shared" si="52"/>
        <v>25.543347163182798</v>
      </c>
      <c r="W22" s="48">
        <f t="shared" si="52"/>
        <v>28.537520944027623</v>
      </c>
      <c r="X22" s="48">
        <f t="shared" si="52"/>
        <v>31.339001319658067</v>
      </c>
      <c r="Y22" s="48">
        <f t="shared" si="52"/>
        <v>33.947314409728392</v>
      </c>
      <c r="Z22" s="48">
        <f t="shared" si="52"/>
        <v>36.366225097465183</v>
      </c>
      <c r="AA22" s="48">
        <f t="shared" si="52"/>
        <v>38.60230318825635</v>
      </c>
      <c r="AB22" s="48">
        <f t="shared" si="52"/>
        <v>40.663910671512248</v>
      </c>
      <c r="AC22" s="48">
        <f t="shared" si="52"/>
        <v>42.5604804967872</v>
      </c>
      <c r="AD22" s="48">
        <f t="shared" si="52"/>
        <v>44.302001572568926</v>
      </c>
      <c r="AE22" s="48">
        <f t="shared" si="52"/>
        <v>45.898652006416178</v>
      </c>
      <c r="AF22" s="48">
        <f t="shared" si="52"/>
        <v>47.360540146645533</v>
      </c>
      <c r="AG22" s="48">
        <f t="shared" si="52"/>
        <v>48.697524639183094</v>
      </c>
      <c r="AH22" s="48">
        <f t="shared" si="52"/>
        <v>49.919092673908089</v>
      </c>
      <c r="AI22" s="48">
        <f t="shared" si="52"/>
        <v>51.03428116023747</v>
      </c>
      <c r="AJ22" s="48">
        <f t="shared" si="52"/>
        <v>52.051629538036927</v>
      </c>
      <c r="AK22" s="48">
        <f t="shared" si="52"/>
        <v>52.979155802114661</v>
      </c>
      <c r="AL22" s="48">
        <f t="shared" si="52"/>
        <v>53.824349426070874</v>
      </c>
      <c r="AM22" s="48">
        <f t="shared" si="52"/>
        <v>54.594176434657626</v>
      </c>
      <c r="AN22" s="48">
        <f t="shared" si="52"/>
        <v>55.29509304391734</v>
      </c>
      <c r="AO22" s="48">
        <f t="shared" si="52"/>
        <v>55.933065170454725</v>
      </c>
      <c r="AP22" s="55">
        <f t="shared" si="52"/>
        <v>56.513591779927133</v>
      </c>
      <c r="AQ22" s="3"/>
      <c r="AR22" s="63">
        <f t="shared" si="43"/>
        <v>0</v>
      </c>
      <c r="AS22" s="48">
        <f t="shared" si="43"/>
        <v>1.8963164865677176</v>
      </c>
      <c r="AT22" s="48">
        <f t="shared" si="43"/>
        <v>4.925359285746981</v>
      </c>
      <c r="AU22" s="48">
        <f t="shared" si="43"/>
        <v>8.3644375440755763</v>
      </c>
      <c r="AV22" s="48">
        <f t="shared" si="43"/>
        <v>11.945509043099531</v>
      </c>
      <c r="AW22" s="48">
        <f t="shared" si="43"/>
        <v>15.523637961462587</v>
      </c>
      <c r="AX22" s="48">
        <f t="shared" si="43"/>
        <v>19.013337681454452</v>
      </c>
      <c r="AY22" s="48">
        <f t="shared" si="43"/>
        <v>22.363252701435659</v>
      </c>
      <c r="AZ22" s="48">
        <f t="shared" si="43"/>
        <v>25.543347163182798</v>
      </c>
      <c r="BA22" s="48">
        <f t="shared" si="43"/>
        <v>28.537520944027623</v>
      </c>
      <c r="BB22" s="48">
        <f t="shared" si="43"/>
        <v>31.339001319658067</v>
      </c>
      <c r="BC22" s="48">
        <f t="shared" si="43"/>
        <v>33.947314409728392</v>
      </c>
      <c r="BD22" s="48">
        <f t="shared" si="43"/>
        <v>36.366225097465183</v>
      </c>
      <c r="BE22" s="48">
        <f t="shared" si="43"/>
        <v>38.60230318825635</v>
      </c>
      <c r="BF22" s="48">
        <f t="shared" si="43"/>
        <v>40.663910671512248</v>
      </c>
      <c r="BG22" s="48">
        <f t="shared" si="43"/>
        <v>42.5604804967872</v>
      </c>
      <c r="BH22" s="48">
        <f t="shared" si="44"/>
        <v>44.302001572568926</v>
      </c>
      <c r="BI22" s="48">
        <f t="shared" si="44"/>
        <v>45.898652006416178</v>
      </c>
      <c r="BJ22" s="48">
        <f t="shared" si="44"/>
        <v>47.360540146645533</v>
      </c>
      <c r="BK22" s="48">
        <f t="shared" si="44"/>
        <v>48.697524639183094</v>
      </c>
      <c r="BL22" s="48">
        <f t="shared" si="44"/>
        <v>49.919092673908089</v>
      </c>
      <c r="BM22" s="48">
        <f t="shared" si="44"/>
        <v>51.03428116023747</v>
      </c>
      <c r="BN22" s="48">
        <f t="shared" si="44"/>
        <v>52.051629538036927</v>
      </c>
      <c r="BO22" s="48">
        <f t="shared" si="44"/>
        <v>52.979155802114661</v>
      </c>
      <c r="BP22" s="48">
        <f t="shared" si="44"/>
        <v>53.824349426070874</v>
      </c>
      <c r="BQ22" s="48">
        <f t="shared" si="44"/>
        <v>54.594176434657626</v>
      </c>
      <c r="BR22" s="48">
        <f t="shared" si="44"/>
        <v>55.29509304391734</v>
      </c>
      <c r="BS22" s="48">
        <f t="shared" si="44"/>
        <v>55.933065170454725</v>
      </c>
      <c r="BT22" s="55">
        <f t="shared" si="44"/>
        <v>56.513591779927133</v>
      </c>
      <c r="BU22" s="3"/>
      <c r="BV22" s="3"/>
      <c r="BW22" s="63" t="s">
        <v>25</v>
      </c>
      <c r="BX22" s="48"/>
      <c r="BY22" s="48"/>
      <c r="BZ22" s="48"/>
      <c r="CA22" s="48">
        <f>5*(1-EXP(-0.0115*L21))</f>
        <v>2.1864756559652214</v>
      </c>
      <c r="CB22" s="48"/>
      <c r="CC22" s="48">
        <v>6</v>
      </c>
      <c r="CD22" s="48">
        <v>0.8</v>
      </c>
      <c r="CE22" s="48">
        <f>0.001*CC22^1.5*(460+25.9*$CC$1)^1.5</f>
        <v>2381.5836371856572</v>
      </c>
      <c r="CF22" s="48">
        <f t="shared" si="45"/>
        <v>3.6307800191114792</v>
      </c>
      <c r="CG22" s="48"/>
      <c r="CH22" s="3"/>
      <c r="CI22" s="63">
        <f t="shared" si="46"/>
        <v>0</v>
      </c>
      <c r="CJ22" s="48">
        <f t="shared" si="46"/>
        <v>0</v>
      </c>
      <c r="CK22" s="48">
        <f t="shared" si="46"/>
        <v>0.25751546093203348</v>
      </c>
      <c r="CL22" s="48">
        <f t="shared" si="46"/>
        <v>0.66336002082754431</v>
      </c>
      <c r="CM22" s="48">
        <f t="shared" si="46"/>
        <v>0.85227275955121884</v>
      </c>
      <c r="CN22" s="48">
        <f t="shared" si="46"/>
        <v>0.93512917711776578</v>
      </c>
      <c r="CO22" s="48">
        <f t="shared" si="46"/>
        <v>0.97092824696589808</v>
      </c>
      <c r="CP22" s="48">
        <f t="shared" si="46"/>
        <v>0.98654586408102973</v>
      </c>
      <c r="CQ22" s="48">
        <f t="shared" si="46"/>
        <v>0.99352554239929647</v>
      </c>
      <c r="CR22" s="48">
        <f t="shared" si="46"/>
        <v>0.99674821243137313</v>
      </c>
      <c r="CS22" s="48">
        <f t="shared" si="46"/>
        <v>0.99829278330641991</v>
      </c>
      <c r="CT22" s="48">
        <f t="shared" si="46"/>
        <v>0.99906297716888859</v>
      </c>
      <c r="CU22" s="48">
        <f t="shared" si="46"/>
        <v>0.99946280659393172</v>
      </c>
      <c r="CV22" s="48">
        <f t="shared" si="46"/>
        <v>0.99967880120546504</v>
      </c>
      <c r="CW22" s="48">
        <f t="shared" si="46"/>
        <v>0.99980008535350895</v>
      </c>
      <c r="CX22" s="48">
        <f t="shared" si="46"/>
        <v>0.99987075892638044</v>
      </c>
      <c r="CY22" s="48">
        <f t="shared" si="46"/>
        <v>0.9999134147393558</v>
      </c>
      <c r="CZ22" s="48">
        <f t="shared" si="46"/>
        <v>0.99994002666775206</v>
      </c>
      <c r="DA22" s="48">
        <f t="shared" si="46"/>
        <v>0.99995715171038413</v>
      </c>
      <c r="DB22" s="48">
        <f t="shared" si="46"/>
        <v>0.9999684945894256</v>
      </c>
      <c r="DC22" s="48">
        <f t="shared" si="46"/>
        <v>0.99997621158619188</v>
      </c>
      <c r="DD22" s="48">
        <f t="shared" si="46"/>
        <v>0.99998159347363447</v>
      </c>
      <c r="DE22" s="48">
        <f t="shared" si="46"/>
        <v>0.99998543363405645</v>
      </c>
      <c r="DF22" s="48">
        <f t="shared" si="46"/>
        <v>0.99998823199829867</v>
      </c>
      <c r="DG22" s="48">
        <f t="shared" si="46"/>
        <v>0.99999031101576441</v>
      </c>
      <c r="DH22" s="48">
        <f t="shared" si="46"/>
        <v>0.99999188325361488</v>
      </c>
      <c r="DI22" s="48">
        <f t="shared" si="46"/>
        <v>0.99999309173471407</v>
      </c>
      <c r="DJ22" s="48">
        <f t="shared" si="46"/>
        <v>0.99999403454713431</v>
      </c>
      <c r="DK22" s="48">
        <f t="shared" si="46"/>
        <v>0.99999478017512244</v>
      </c>
      <c r="DL22" s="48"/>
      <c r="DM22" s="48">
        <f>CI22*$CD22</f>
        <v>0</v>
      </c>
      <c r="DN22" s="48">
        <f t="shared" si="53"/>
        <v>0</v>
      </c>
      <c r="DO22" s="48">
        <f t="shared" si="53"/>
        <v>0.20601236874562678</v>
      </c>
      <c r="DP22" s="48">
        <f t="shared" si="53"/>
        <v>0.53068801666203547</v>
      </c>
      <c r="DQ22" s="48">
        <f t="shared" si="53"/>
        <v>0.68181820764097512</v>
      </c>
      <c r="DR22" s="48">
        <f t="shared" si="53"/>
        <v>0.74810334169421266</v>
      </c>
      <c r="DS22" s="48">
        <f t="shared" si="53"/>
        <v>0.77674259757271846</v>
      </c>
      <c r="DT22" s="48">
        <f t="shared" si="53"/>
        <v>0.78923669126482388</v>
      </c>
      <c r="DU22" s="48">
        <f t="shared" si="53"/>
        <v>0.79482043391943724</v>
      </c>
      <c r="DV22" s="48">
        <f t="shared" si="53"/>
        <v>0.7973985699450985</v>
      </c>
      <c r="DW22" s="48">
        <f t="shared" si="53"/>
        <v>0.79863422664513595</v>
      </c>
      <c r="DX22" s="48">
        <f t="shared" si="53"/>
        <v>0.79925038173511087</v>
      </c>
      <c r="DY22" s="48">
        <f t="shared" si="53"/>
        <v>0.79957024527514542</v>
      </c>
      <c r="DZ22" s="48">
        <f t="shared" si="53"/>
        <v>0.7997430409643721</v>
      </c>
      <c r="EA22" s="48">
        <f t="shared" si="53"/>
        <v>0.79984006828280718</v>
      </c>
      <c r="EB22" s="48">
        <f t="shared" si="53"/>
        <v>0.79989660714110444</v>
      </c>
      <c r="EC22" s="48">
        <f t="shared" si="53"/>
        <v>0.79993073179148466</v>
      </c>
      <c r="ED22" s="48">
        <f t="shared" si="54"/>
        <v>0.79995202133420173</v>
      </c>
      <c r="EE22" s="48">
        <f t="shared" si="54"/>
        <v>0.79996572136830735</v>
      </c>
      <c r="EF22" s="48">
        <f t="shared" si="54"/>
        <v>0.79997479567154051</v>
      </c>
      <c r="EG22" s="48">
        <f t="shared" si="54"/>
        <v>0.79998096926895357</v>
      </c>
      <c r="EH22" s="48">
        <f t="shared" si="54"/>
        <v>0.79998527477890757</v>
      </c>
      <c r="EI22" s="48">
        <f t="shared" si="54"/>
        <v>0.79998834690724518</v>
      </c>
      <c r="EJ22" s="48">
        <f t="shared" si="54"/>
        <v>0.799990585598639</v>
      </c>
      <c r="EK22" s="48">
        <f t="shared" si="54"/>
        <v>0.79999224881261155</v>
      </c>
      <c r="EL22" s="48">
        <f t="shared" si="54"/>
        <v>0.79999350660289192</v>
      </c>
      <c r="EM22" s="48">
        <f t="shared" si="54"/>
        <v>0.7999944733877713</v>
      </c>
      <c r="EN22" s="48">
        <f t="shared" si="54"/>
        <v>0.79999522763770747</v>
      </c>
      <c r="EO22" s="48">
        <f t="shared" si="54"/>
        <v>0.79999582414009796</v>
      </c>
      <c r="EP22" s="48"/>
      <c r="EQ22" s="48">
        <f t="shared" si="20"/>
        <v>2.1864756559652214</v>
      </c>
      <c r="ER22" s="48">
        <f t="shared" si="20"/>
        <v>2.1864756559652214</v>
      </c>
      <c r="ES22" s="48">
        <f t="shared" si="20"/>
        <v>2.3924880247108482</v>
      </c>
      <c r="ET22" s="48">
        <f t="shared" si="20"/>
        <v>2.7171636726272568</v>
      </c>
      <c r="EU22" s="48">
        <f t="shared" si="20"/>
        <v>2.8682938636061968</v>
      </c>
      <c r="EV22" s="48">
        <f t="shared" si="20"/>
        <v>2.9345789976594343</v>
      </c>
      <c r="EW22" s="48">
        <f t="shared" si="20"/>
        <v>2.9632182535379399</v>
      </c>
      <c r="EX22" s="48">
        <f t="shared" si="20"/>
        <v>2.9757123472300453</v>
      </c>
      <c r="EY22" s="48">
        <f t="shared" si="20"/>
        <v>2.9812960898846588</v>
      </c>
      <c r="EZ22" s="48">
        <f t="shared" si="20"/>
        <v>2.9838742259103199</v>
      </c>
      <c r="FA22" s="48">
        <f t="shared" si="20"/>
        <v>2.9851098826103573</v>
      </c>
      <c r="FB22" s="48">
        <f t="shared" si="20"/>
        <v>2.9857260377003323</v>
      </c>
      <c r="FC22" s="48">
        <f t="shared" si="20"/>
        <v>2.9860459012403666</v>
      </c>
      <c r="FD22" s="48">
        <f t="shared" si="20"/>
        <v>2.9862186969295936</v>
      </c>
      <c r="FE22" s="48">
        <f t="shared" si="20"/>
        <v>2.9863157242480285</v>
      </c>
      <c r="FF22" s="48">
        <f t="shared" si="20"/>
        <v>2.9863722631063259</v>
      </c>
      <c r="FG22" s="48">
        <f t="shared" si="51"/>
        <v>2.986406387756706</v>
      </c>
      <c r="FH22" s="48">
        <f t="shared" si="10"/>
        <v>2.9864276772994232</v>
      </c>
      <c r="FI22" s="48">
        <f t="shared" si="10"/>
        <v>2.986441377333529</v>
      </c>
      <c r="FJ22" s="48">
        <f t="shared" si="10"/>
        <v>2.9864504516367618</v>
      </c>
      <c r="FK22" s="48">
        <f t="shared" si="10"/>
        <v>2.9864566252341751</v>
      </c>
      <c r="FL22" s="48">
        <f t="shared" si="10"/>
        <v>2.986460930744129</v>
      </c>
      <c r="FM22" s="48">
        <f t="shared" si="10"/>
        <v>2.9864640028724665</v>
      </c>
      <c r="FN22" s="48">
        <f t="shared" si="10"/>
        <v>2.9864662415638605</v>
      </c>
      <c r="FO22" s="48">
        <f t="shared" si="10"/>
        <v>2.9864679047778329</v>
      </c>
      <c r="FP22" s="48">
        <f t="shared" si="10"/>
        <v>2.9864691625681132</v>
      </c>
      <c r="FQ22" s="48">
        <f t="shared" si="10"/>
        <v>2.9864701293529929</v>
      </c>
      <c r="FR22" s="48">
        <f t="shared" si="10"/>
        <v>2.9864708836029288</v>
      </c>
      <c r="FS22" s="48">
        <f t="shared" si="10"/>
        <v>2.9864714801053194</v>
      </c>
      <c r="FT22" s="48"/>
      <c r="FU22" s="48">
        <f t="shared" si="32"/>
        <v>0</v>
      </c>
      <c r="FV22" s="48">
        <f t="shared" si="32"/>
        <v>1243.8749501657442</v>
      </c>
      <c r="FW22" s="48">
        <f t="shared" si="32"/>
        <v>3535.1589325644086</v>
      </c>
      <c r="FX22" s="48">
        <f t="shared" si="32"/>
        <v>6818.2637510165114</v>
      </c>
      <c r="FY22" s="48">
        <f t="shared" si="33"/>
        <v>10278.969085792414</v>
      </c>
      <c r="FZ22" s="48">
        <f t="shared" si="33"/>
        <v>13666.602578693046</v>
      </c>
      <c r="GA22" s="48">
        <f t="shared" si="33"/>
        <v>16902.200783509968</v>
      </c>
      <c r="GB22" s="48">
        <f t="shared" si="33"/>
        <v>19963.982156366328</v>
      </c>
      <c r="GC22" s="48">
        <f t="shared" si="33"/>
        <v>22845.684306048977</v>
      </c>
      <c r="GD22" s="48">
        <f t="shared" si="33"/>
        <v>25545.711964877992</v>
      </c>
      <c r="GE22" s="48">
        <f t="shared" si="33"/>
        <v>28065.108765135097</v>
      </c>
      <c r="GF22" s="48">
        <f t="shared" si="33"/>
        <v>30407.214162937726</v>
      </c>
      <c r="GG22" s="48">
        <f t="shared" si="33"/>
        <v>32577.365218761137</v>
      </c>
      <c r="GH22" s="48">
        <f t="shared" si="33"/>
        <v>34582.475857594793</v>
      </c>
      <c r="GI22" s="48">
        <f t="shared" si="33"/>
        <v>36430.582754326271</v>
      </c>
      <c r="GJ22" s="48">
        <f t="shared" si="33"/>
        <v>38130.43153802491</v>
      </c>
      <c r="GK22" s="48">
        <f t="shared" si="33"/>
        <v>39691.134146018245</v>
      </c>
      <c r="GL22" s="48">
        <f t="shared" si="33"/>
        <v>41121.901410808794</v>
      </c>
      <c r="GM22" s="48">
        <f t="shared" si="33"/>
        <v>42431.843024042391</v>
      </c>
      <c r="GN22" s="48">
        <f t="shared" si="33"/>
        <v>43629.823335684203</v>
      </c>
      <c r="GO22" s="48">
        <f t="shared" si="34"/>
        <v>44724.361512501477</v>
      </c>
      <c r="GP22" s="48">
        <f t="shared" si="34"/>
        <v>45723.566044098108</v>
      </c>
      <c r="GQ22" s="48">
        <f t="shared" si="34"/>
        <v>46635.095371860138</v>
      </c>
      <c r="GR22" s="48">
        <f t="shared" si="34"/>
        <v>47466.138092870271</v>
      </c>
      <c r="GS22" s="48">
        <f t="shared" si="29"/>
        <v>48223.407616952347</v>
      </c>
      <c r="GT22" s="48">
        <f t="shared" si="29"/>
        <v>48913.147313372334</v>
      </c>
      <c r="GU22" s="48">
        <f t="shared" si="29"/>
        <v>49541.143102636081</v>
      </c>
      <c r="GV22" s="48">
        <f t="shared" si="29"/>
        <v>50112.741168668443</v>
      </c>
      <c r="GW22" s="48">
        <f t="shared" si="29"/>
        <v>50632.869026720036</v>
      </c>
      <c r="GX22"/>
    </row>
    <row r="23" spans="1:206" x14ac:dyDescent="0.25">
      <c r="A23" s="24">
        <v>19</v>
      </c>
      <c r="B23" s="22" t="str">
        <f t="shared" si="14"/>
        <v/>
      </c>
      <c r="C23" s="3"/>
      <c r="D23" s="69" t="s">
        <v>139</v>
      </c>
      <c r="AQ23" s="3"/>
      <c r="BU23" s="3"/>
      <c r="BV23" s="3"/>
      <c r="CH23" s="3"/>
      <c r="GX23"/>
    </row>
    <row r="24" spans="1:206" x14ac:dyDescent="0.25">
      <c r="A24" s="24">
        <v>20</v>
      </c>
      <c r="B24" s="22" t="str">
        <f t="shared" si="14"/>
        <v/>
      </c>
      <c r="C24" s="3"/>
      <c r="D24" s="43" t="s">
        <v>16</v>
      </c>
      <c r="E24" s="43">
        <v>30</v>
      </c>
      <c r="F24" s="43">
        <v>0.08</v>
      </c>
      <c r="G24" s="43">
        <v>3</v>
      </c>
      <c r="H24" s="43"/>
      <c r="I24" s="43"/>
      <c r="J24" s="43">
        <v>0.8</v>
      </c>
      <c r="K24" s="43">
        <v>62</v>
      </c>
      <c r="L24" s="43">
        <f>IF('Graph-Settings'!$I$6='Graph-Settings'!$C$46, K24, 'Graph-Settings'!$I$6)</f>
        <v>62</v>
      </c>
      <c r="M24" s="43">
        <f t="shared" si="41"/>
        <v>1</v>
      </c>
      <c r="N24" s="43">
        <f t="shared" ref="N24:AC25" si="55">$E24*(1-EXP(-$F24*N$4))^$G24</f>
        <v>0</v>
      </c>
      <c r="O24" s="43">
        <f t="shared" si="55"/>
        <v>0.17868728336837691</v>
      </c>
      <c r="P24" s="43">
        <f t="shared" si="55"/>
        <v>1.0749762699763432</v>
      </c>
      <c r="Q24" s="43">
        <f t="shared" si="55"/>
        <v>2.7554651769882148</v>
      </c>
      <c r="R24" s="43">
        <f t="shared" si="55"/>
        <v>5.0095412502866683</v>
      </c>
      <c r="S24" s="43">
        <f t="shared" si="55"/>
        <v>7.577413734829415</v>
      </c>
      <c r="T24" s="43">
        <f t="shared" si="55"/>
        <v>10.237425050530156</v>
      </c>
      <c r="U24" s="43">
        <f t="shared" si="55"/>
        <v>12.829311576910703</v>
      </c>
      <c r="V24" s="43">
        <f t="shared" si="55"/>
        <v>15.251019327063375</v>
      </c>
      <c r="W24" s="43">
        <f t="shared" si="55"/>
        <v>17.446737652035161</v>
      </c>
      <c r="X24" s="43">
        <f t="shared" si="55"/>
        <v>19.39386944339094</v>
      </c>
      <c r="Y24" s="43">
        <f t="shared" si="55"/>
        <v>21.091865297539673</v>
      </c>
      <c r="Z24" s="43">
        <f t="shared" si="55"/>
        <v>22.553663864113378</v>
      </c>
      <c r="AA24" s="43">
        <f t="shared" si="55"/>
        <v>23.799576709209024</v>
      </c>
      <c r="AB24" s="43">
        <f t="shared" si="55"/>
        <v>24.853156078488485</v>
      </c>
      <c r="AC24" s="43">
        <f t="shared" si="55"/>
        <v>25.738549248669614</v>
      </c>
      <c r="AD24" s="43">
        <f t="shared" ref="AD24:AP25" si="56">$E24*(1-EXP(-$F24*AD$4))^$G24</f>
        <v>26.478909934437972</v>
      </c>
      <c r="AE24" s="43">
        <f t="shared" si="56"/>
        <v>27.095530357316161</v>
      </c>
      <c r="AF24" s="43">
        <f t="shared" si="56"/>
        <v>27.60744571739524</v>
      </c>
      <c r="AG24" s="43">
        <f t="shared" si="56"/>
        <v>28.031335297409477</v>
      </c>
      <c r="AH24" s="43">
        <f t="shared" si="56"/>
        <v>28.381599810154547</v>
      </c>
      <c r="AI24" s="43">
        <f t="shared" si="56"/>
        <v>28.670534984876078</v>
      </c>
      <c r="AJ24" s="43">
        <f t="shared" si="56"/>
        <v>28.908549867446506</v>
      </c>
      <c r="AK24" s="43">
        <f t="shared" si="56"/>
        <v>29.104397860204191</v>
      </c>
      <c r="AL24" s="43">
        <f t="shared" si="56"/>
        <v>29.265401630161296</v>
      </c>
      <c r="AM24" s="43">
        <f t="shared" si="56"/>
        <v>29.397661586691317</v>
      </c>
      <c r="AN24" s="43">
        <f t="shared" si="56"/>
        <v>29.5062430891197</v>
      </c>
      <c r="AO24" s="43">
        <f t="shared" si="56"/>
        <v>29.595340906391616</v>
      </c>
      <c r="AP24" s="50">
        <f t="shared" si="56"/>
        <v>29.668421426203039</v>
      </c>
      <c r="AQ24" s="65" t="s">
        <v>113</v>
      </c>
      <c r="AR24" s="57">
        <f t="shared" ref="AR24:BT24" si="57">$M24*N24</f>
        <v>0</v>
      </c>
      <c r="AS24" s="43">
        <f t="shared" si="57"/>
        <v>0.17868728336837691</v>
      </c>
      <c r="AT24" s="43">
        <f t="shared" si="57"/>
        <v>1.0749762699763432</v>
      </c>
      <c r="AU24" s="43">
        <f t="shared" si="57"/>
        <v>2.7554651769882148</v>
      </c>
      <c r="AV24" s="43">
        <f t="shared" si="57"/>
        <v>5.0095412502866683</v>
      </c>
      <c r="AW24" s="43">
        <f t="shared" si="57"/>
        <v>7.577413734829415</v>
      </c>
      <c r="AX24" s="43">
        <f t="shared" si="57"/>
        <v>10.237425050530156</v>
      </c>
      <c r="AY24" s="43">
        <f t="shared" si="57"/>
        <v>12.829311576910703</v>
      </c>
      <c r="AZ24" s="43">
        <f t="shared" si="57"/>
        <v>15.251019327063375</v>
      </c>
      <c r="BA24" s="43">
        <f t="shared" si="57"/>
        <v>17.446737652035161</v>
      </c>
      <c r="BB24" s="43">
        <f t="shared" si="57"/>
        <v>19.39386944339094</v>
      </c>
      <c r="BC24" s="43">
        <f t="shared" si="57"/>
        <v>21.091865297539673</v>
      </c>
      <c r="BD24" s="43">
        <f t="shared" si="57"/>
        <v>22.553663864113378</v>
      </c>
      <c r="BE24" s="43">
        <f t="shared" si="57"/>
        <v>23.799576709209024</v>
      </c>
      <c r="BF24" s="43">
        <f t="shared" si="57"/>
        <v>24.853156078488485</v>
      </c>
      <c r="BG24" s="43">
        <f t="shared" si="57"/>
        <v>25.738549248669614</v>
      </c>
      <c r="BH24" s="43">
        <f t="shared" si="57"/>
        <v>26.478909934437972</v>
      </c>
      <c r="BI24" s="43">
        <f t="shared" si="57"/>
        <v>27.095530357316161</v>
      </c>
      <c r="BJ24" s="43">
        <f t="shared" si="57"/>
        <v>27.60744571739524</v>
      </c>
      <c r="BK24" s="43">
        <f t="shared" si="57"/>
        <v>28.031335297409477</v>
      </c>
      <c r="BL24" s="43">
        <f t="shared" si="57"/>
        <v>28.381599810154547</v>
      </c>
      <c r="BM24" s="43">
        <f t="shared" si="57"/>
        <v>28.670534984876078</v>
      </c>
      <c r="BN24" s="43">
        <f t="shared" si="57"/>
        <v>28.908549867446506</v>
      </c>
      <c r="BO24" s="43">
        <f t="shared" si="57"/>
        <v>29.104397860204191</v>
      </c>
      <c r="BP24" s="43">
        <f t="shared" si="57"/>
        <v>29.265401630161296</v>
      </c>
      <c r="BQ24" s="43">
        <f t="shared" si="57"/>
        <v>29.397661586691317</v>
      </c>
      <c r="BR24" s="43">
        <f t="shared" si="57"/>
        <v>29.5062430891197</v>
      </c>
      <c r="BS24" s="43">
        <f t="shared" si="57"/>
        <v>29.595340906391616</v>
      </c>
      <c r="BT24" s="50">
        <f t="shared" si="57"/>
        <v>29.668421426203039</v>
      </c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/>
    </row>
    <row r="25" spans="1:206" x14ac:dyDescent="0.25">
      <c r="A25" s="24">
        <v>21</v>
      </c>
      <c r="B25" s="22" t="str">
        <f t="shared" si="14"/>
        <v/>
      </c>
      <c r="C25" s="3"/>
      <c r="D25" s="43" t="s">
        <v>110</v>
      </c>
      <c r="E25" s="43">
        <v>60</v>
      </c>
      <c r="F25" s="43">
        <v>4.9700000000000001E-2</v>
      </c>
      <c r="G25" s="43">
        <v>1</v>
      </c>
      <c r="H25" s="43"/>
      <c r="I25" s="43"/>
      <c r="J25" s="43"/>
      <c r="K25" s="43"/>
      <c r="L25" s="43"/>
      <c r="M25" s="43"/>
      <c r="N25" s="43">
        <f t="shared" si="55"/>
        <v>0</v>
      </c>
      <c r="O25" s="43">
        <f t="shared" si="55"/>
        <v>7.0104585884490085</v>
      </c>
      <c r="P25" s="43">
        <f t="shared" si="55"/>
        <v>13.20180834989204</v>
      </c>
      <c r="Q25" s="43">
        <f t="shared" si="55"/>
        <v>18.669754759515069</v>
      </c>
      <c r="R25" s="43">
        <f t="shared" si="55"/>
        <v>23.498820971329422</v>
      </c>
      <c r="S25" s="43">
        <f t="shared" si="55"/>
        <v>27.763654371497061</v>
      </c>
      <c r="T25" s="43">
        <f t="shared" si="55"/>
        <v>31.530180472689544</v>
      </c>
      <c r="U25" s="43">
        <f t="shared" si="55"/>
        <v>34.856621986303324</v>
      </c>
      <c r="V25" s="43">
        <f t="shared" si="55"/>
        <v>37.794398825282329</v>
      </c>
      <c r="W25" s="43">
        <f t="shared" si="55"/>
        <v>40.388922949731871</v>
      </c>
      <c r="X25" s="43">
        <f t="shared" si="55"/>
        <v>42.680300341994993</v>
      </c>
      <c r="Y25" s="43">
        <f t="shared" si="55"/>
        <v>44.703950962275307</v>
      </c>
      <c r="Z25" s="43">
        <f t="shared" si="55"/>
        <v>46.491156268039539</v>
      </c>
      <c r="AA25" s="43">
        <f t="shared" si="55"/>
        <v>48.069542760718505</v>
      </c>
      <c r="AB25" s="43">
        <f t="shared" si="55"/>
        <v>49.463509034339246</v>
      </c>
      <c r="AC25" s="43">
        <f t="shared" si="55"/>
        <v>50.694602927378106</v>
      </c>
      <c r="AD25" s="43">
        <f t="shared" si="56"/>
        <v>51.78185460782295</v>
      </c>
      <c r="AE25" s="43">
        <f t="shared" si="56"/>
        <v>52.742070740251449</v>
      </c>
      <c r="AF25" s="43">
        <f t="shared" si="56"/>
        <v>53.590094282140775</v>
      </c>
      <c r="AG25" s="43">
        <f t="shared" si="56"/>
        <v>54.339033925322688</v>
      </c>
      <c r="AH25" s="43">
        <f t="shared" si="56"/>
        <v>55.000466729275018</v>
      </c>
      <c r="AI25" s="43">
        <f t="shared" si="56"/>
        <v>55.584617078541527</v>
      </c>
      <c r="AJ25" s="43">
        <f t="shared" si="56"/>
        <v>56.100514730592025</v>
      </c>
      <c r="AK25" s="43">
        <f t="shared" si="56"/>
        <v>56.556134397216212</v>
      </c>
      <c r="AL25" s="43">
        <f t="shared" si="56"/>
        <v>56.958519017091213</v>
      </c>
      <c r="AM25" s="43">
        <f t="shared" si="56"/>
        <v>57.313888625061828</v>
      </c>
      <c r="AN25" s="43">
        <f t="shared" si="56"/>
        <v>57.627736501027925</v>
      </c>
      <c r="AO25" s="43">
        <f t="shared" si="56"/>
        <v>57.904914084701808</v>
      </c>
      <c r="AP25" s="50">
        <f t="shared" si="56"/>
        <v>58.14970596884249</v>
      </c>
      <c r="AQ25" s="65" t="s">
        <v>111</v>
      </c>
      <c r="AR25" s="57">
        <f>N25*($CG$10/0.778237)</f>
        <v>0</v>
      </c>
      <c r="AS25" s="57">
        <f t="shared" ref="AS25:BT25" si="58">O25*($CG$10/0.778237)</f>
        <v>7.0104582700548566</v>
      </c>
      <c r="AT25" s="57">
        <f t="shared" si="58"/>
        <v>13.201807750305219</v>
      </c>
      <c r="AU25" s="57">
        <f t="shared" si="58"/>
        <v>18.669753911590405</v>
      </c>
      <c r="AV25" s="57">
        <f t="shared" si="58"/>
        <v>23.498819904082954</v>
      </c>
      <c r="AW25" s="57">
        <f t="shared" si="58"/>
        <v>27.763653110554561</v>
      </c>
      <c r="AX25" s="57">
        <f t="shared" si="58"/>
        <v>31.530179040682643</v>
      </c>
      <c r="AY25" s="57">
        <f t="shared" si="58"/>
        <v>34.856620403219353</v>
      </c>
      <c r="AZ25" s="57">
        <f t="shared" si="58"/>
        <v>37.794397108773282</v>
      </c>
      <c r="BA25" s="57">
        <f t="shared" si="58"/>
        <v>40.388921115387269</v>
      </c>
      <c r="BB25" s="57">
        <f t="shared" si="58"/>
        <v>42.680298403582853</v>
      </c>
      <c r="BC25" s="57">
        <f t="shared" si="58"/>
        <v>44.703948931954983</v>
      </c>
      <c r="BD25" s="57">
        <f t="shared" si="58"/>
        <v>46.491154156549669</v>
      </c>
      <c r="BE25" s="57">
        <f t="shared" si="58"/>
        <v>48.069540577543023</v>
      </c>
      <c r="BF25" s="57">
        <f t="shared" si="58"/>
        <v>49.463506787853966</v>
      </c>
      <c r="BG25" s="57">
        <f t="shared" si="58"/>
        <v>50.694600624980211</v>
      </c>
      <c r="BH25" s="57">
        <f t="shared" si="58"/>
        <v>51.781852256045319</v>
      </c>
      <c r="BI25" s="57">
        <f t="shared" si="58"/>
        <v>52.742068344863661</v>
      </c>
      <c r="BJ25" s="57">
        <f t="shared" si="58"/>
        <v>53.590091848238281</v>
      </c>
      <c r="BK25" s="57">
        <f t="shared" si="58"/>
        <v>54.339031457405589</v>
      </c>
      <c r="BL25" s="57">
        <f t="shared" si="58"/>
        <v>55.000464231317608</v>
      </c>
      <c r="BM25" s="57">
        <f t="shared" si="58"/>
        <v>55.584614554053751</v>
      </c>
      <c r="BN25" s="57">
        <f t="shared" si="58"/>
        <v>56.100512182673711</v>
      </c>
      <c r="BO25" s="57">
        <f t="shared" si="58"/>
        <v>56.556131828605011</v>
      </c>
      <c r="BP25" s="57">
        <f t="shared" si="58"/>
        <v>56.958516430204902</v>
      </c>
      <c r="BQ25" s="57">
        <f t="shared" si="58"/>
        <v>57.313886022035689</v>
      </c>
      <c r="BR25" s="57">
        <f t="shared" si="58"/>
        <v>57.627733883747744</v>
      </c>
      <c r="BS25" s="57">
        <f t="shared" si="58"/>
        <v>57.904911454833048</v>
      </c>
      <c r="BT25" s="57">
        <f t="shared" si="58"/>
        <v>58.14970332785601</v>
      </c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/>
    </row>
    <row r="26" spans="1:206" x14ac:dyDescent="0.25">
      <c r="A26" s="24">
        <v>22</v>
      </c>
      <c r="C26" s="3"/>
      <c r="AQ26" s="3"/>
      <c r="BU26" s="3"/>
      <c r="BV26" s="3"/>
      <c r="CH26" s="3"/>
      <c r="GX26"/>
    </row>
    <row r="27" spans="1:206" x14ac:dyDescent="0.25">
      <c r="A27" s="24">
        <v>23</v>
      </c>
      <c r="C27" s="3"/>
      <c r="M27" t="s">
        <v>123</v>
      </c>
      <c r="N27">
        <v>0</v>
      </c>
      <c r="O27">
        <v>2.5</v>
      </c>
      <c r="P27">
        <v>5</v>
      </c>
      <c r="Q27">
        <v>7.5</v>
      </c>
      <c r="R27">
        <v>10</v>
      </c>
      <c r="S27">
        <v>12.5</v>
      </c>
      <c r="T27">
        <v>15</v>
      </c>
      <c r="U27">
        <v>17.5</v>
      </c>
      <c r="V27">
        <v>20</v>
      </c>
      <c r="W27">
        <v>22.5</v>
      </c>
      <c r="X27">
        <v>25</v>
      </c>
      <c r="Y27">
        <v>27.5</v>
      </c>
      <c r="Z27">
        <v>30</v>
      </c>
      <c r="AA27">
        <v>32.5</v>
      </c>
      <c r="AB27">
        <v>35</v>
      </c>
      <c r="AC27">
        <v>37.5</v>
      </c>
      <c r="AD27">
        <v>40</v>
      </c>
      <c r="AE27">
        <v>42.5</v>
      </c>
      <c r="AF27">
        <v>45</v>
      </c>
      <c r="AG27">
        <v>47.5</v>
      </c>
      <c r="AH27">
        <v>50</v>
      </c>
      <c r="AI27">
        <v>52.5</v>
      </c>
      <c r="AJ27">
        <v>55</v>
      </c>
      <c r="AK27">
        <v>57.5</v>
      </c>
      <c r="AL27">
        <v>60</v>
      </c>
      <c r="AM27">
        <v>62.5</v>
      </c>
      <c r="AN27">
        <v>65</v>
      </c>
      <c r="AO27">
        <v>67.5</v>
      </c>
      <c r="AP27">
        <v>70</v>
      </c>
      <c r="AQ27" s="3"/>
      <c r="BU27" s="3"/>
      <c r="BV27" s="3"/>
      <c r="CH27" s="3"/>
      <c r="GX27"/>
    </row>
    <row r="28" spans="1:206" x14ac:dyDescent="0.25">
      <c r="A28" s="24">
        <v>24</v>
      </c>
      <c r="C28" s="3"/>
      <c r="M28" t="s">
        <v>122</v>
      </c>
      <c r="N28" s="70">
        <f>147.2*(101-BY28)/(59.5+BY28)</f>
        <v>9.7807308970099669</v>
      </c>
      <c r="AQ28" s="3"/>
      <c r="AR28" s="16">
        <v>1</v>
      </c>
      <c r="AS28" s="16">
        <v>2</v>
      </c>
      <c r="AT28" s="16">
        <v>3</v>
      </c>
      <c r="AU28" s="16">
        <v>4</v>
      </c>
      <c r="AV28" s="16">
        <v>5</v>
      </c>
      <c r="AW28" s="16">
        <v>6</v>
      </c>
      <c r="AX28" s="16">
        <v>7</v>
      </c>
      <c r="AY28" s="16">
        <v>8</v>
      </c>
      <c r="AZ28" s="16">
        <v>9</v>
      </c>
      <c r="BA28" s="16">
        <v>10</v>
      </c>
      <c r="BB28" s="16">
        <v>11</v>
      </c>
      <c r="BC28" s="16">
        <v>12</v>
      </c>
      <c r="BD28" s="16">
        <v>13</v>
      </c>
      <c r="BE28" s="16">
        <v>14</v>
      </c>
      <c r="BF28" s="16">
        <v>15</v>
      </c>
      <c r="BG28" s="16">
        <v>16</v>
      </c>
      <c r="BH28" s="16">
        <v>17</v>
      </c>
      <c r="BI28" s="16">
        <v>18</v>
      </c>
      <c r="BJ28" s="16">
        <v>19</v>
      </c>
      <c r="BK28" s="16">
        <v>20</v>
      </c>
      <c r="BL28" s="16">
        <v>21</v>
      </c>
      <c r="BM28" s="16">
        <v>22</v>
      </c>
      <c r="BN28" s="16">
        <v>23</v>
      </c>
      <c r="BO28" s="16">
        <v>24</v>
      </c>
      <c r="BP28" s="16">
        <v>25</v>
      </c>
      <c r="BQ28" s="16">
        <v>26</v>
      </c>
      <c r="BR28" s="16">
        <v>27</v>
      </c>
      <c r="BS28" s="16">
        <v>28</v>
      </c>
      <c r="BT28" s="16">
        <v>29</v>
      </c>
      <c r="BU28" s="3"/>
      <c r="BV28" s="3"/>
      <c r="BX28" t="s">
        <v>36</v>
      </c>
      <c r="BY28" s="12">
        <f>BY1</f>
        <v>91</v>
      </c>
      <c r="BZ28" t="s">
        <v>37</v>
      </c>
      <c r="CA28" s="12" t="str">
        <f>CA1</f>
        <v>Std/No ROS effect</v>
      </c>
      <c r="CB28" t="s">
        <v>102</v>
      </c>
      <c r="CC28" s="12">
        <f>CC1</f>
        <v>97</v>
      </c>
      <c r="CD28" t="s">
        <v>41</v>
      </c>
      <c r="CE28" s="12">
        <f>CE1</f>
        <v>3.5</v>
      </c>
      <c r="CF28" t="s">
        <v>112</v>
      </c>
      <c r="CG28" s="12">
        <f>CG1</f>
        <v>6</v>
      </c>
      <c r="CH28" s="3"/>
      <c r="FT28" t="s">
        <v>33</v>
      </c>
      <c r="FU28" s="16">
        <v>1</v>
      </c>
      <c r="FV28" s="16">
        <v>2</v>
      </c>
      <c r="FW28" s="16">
        <v>3</v>
      </c>
      <c r="FX28" s="16">
        <v>4</v>
      </c>
      <c r="FY28" s="16">
        <v>5</v>
      </c>
      <c r="FZ28" s="16">
        <v>6</v>
      </c>
      <c r="GA28" s="16">
        <v>7</v>
      </c>
      <c r="GB28" s="16">
        <v>8</v>
      </c>
      <c r="GC28" s="16">
        <v>9</v>
      </c>
      <c r="GD28" s="16">
        <v>10</v>
      </c>
      <c r="GE28" s="16">
        <v>11</v>
      </c>
      <c r="GF28" s="16">
        <v>12</v>
      </c>
      <c r="GG28" s="16">
        <v>13</v>
      </c>
      <c r="GH28" s="16">
        <v>14</v>
      </c>
      <c r="GI28" s="16">
        <v>15</v>
      </c>
      <c r="GJ28" s="16">
        <v>16</v>
      </c>
      <c r="GK28" s="16">
        <v>17</v>
      </c>
      <c r="GL28" s="16">
        <v>18</v>
      </c>
      <c r="GM28" s="16">
        <v>19</v>
      </c>
      <c r="GN28" s="16">
        <v>20</v>
      </c>
      <c r="GO28" s="16">
        <v>21</v>
      </c>
      <c r="GP28" s="16">
        <v>22</v>
      </c>
      <c r="GQ28" s="16">
        <v>23</v>
      </c>
      <c r="GR28" s="16">
        <v>24</v>
      </c>
      <c r="GS28" s="16">
        <v>25</v>
      </c>
      <c r="GT28" s="16">
        <v>26</v>
      </c>
      <c r="GU28" s="16">
        <v>27</v>
      </c>
      <c r="GV28" s="16">
        <v>28</v>
      </c>
      <c r="GW28" s="16">
        <v>29</v>
      </c>
      <c r="GX28"/>
    </row>
    <row r="29" spans="1:206" x14ac:dyDescent="0.25">
      <c r="A29" s="24">
        <v>25</v>
      </c>
      <c r="B29" s="2"/>
      <c r="C29" s="3"/>
      <c r="M29" t="s">
        <v>121</v>
      </c>
      <c r="N29" s="74">
        <f>0.208*EXP(0.05039*N27)*91.9*(EXP(-0.1386*$N$28)*(1+($N$28^5.31/(4.93*10^7))))</f>
        <v>4.9458521066739074</v>
      </c>
      <c r="O29" s="74">
        <f t="shared" ref="O29:AD29" si="59">0.208*EXP(0.05039*O27)*91.9*(EXP(-0.1386*$N$28)*(1+($N$28^5.31/(4.93*10^7))))</f>
        <v>5.6098516035220651</v>
      </c>
      <c r="P29" s="74">
        <f t="shared" si="59"/>
        <v>6.3629955637114666</v>
      </c>
      <c r="Q29" s="74">
        <f t="shared" si="59"/>
        <v>7.2172519712272196</v>
      </c>
      <c r="R29" s="74">
        <f t="shared" si="59"/>
        <v>8.1861955575214029</v>
      </c>
      <c r="S29" s="74">
        <f t="shared" si="59"/>
        <v>9.2852235134847501</v>
      </c>
      <c r="T29" s="74">
        <f t="shared" si="59"/>
        <v>10.531800161572754</v>
      </c>
      <c r="U29" s="74">
        <f t="shared" si="59"/>
        <v>11.945734476097281</v>
      </c>
      <c r="V29" s="74">
        <f t="shared" si="59"/>
        <v>13.549494861675118</v>
      </c>
      <c r="W29" s="74">
        <f t="shared" si="59"/>
        <v>15.368566191883042</v>
      </c>
      <c r="X29" s="74">
        <f t="shared" si="59"/>
        <v>17.431854781713245</v>
      </c>
      <c r="Y29" s="74">
        <f t="shared" si="59"/>
        <v>19.772147729124441</v>
      </c>
      <c r="Z29" s="74">
        <f t="shared" si="59"/>
        <v>22.426633924947051</v>
      </c>
      <c r="AA29" s="74">
        <f t="shared" si="59"/>
        <v>25.437495010354052</v>
      </c>
      <c r="AB29" s="74">
        <f t="shared" si="59"/>
        <v>28.852575672624699</v>
      </c>
      <c r="AC29" s="74">
        <f t="shared" si="59"/>
        <v>32.726143930669529</v>
      </c>
      <c r="AD29" s="74">
        <f t="shared" si="59"/>
        <v>37.119753491784877</v>
      </c>
      <c r="AE29" s="75">
        <f>0.208*12*(1-EXP(-0.0818*(AE27-28)))*91.9*(EXP(-0.1386*$N$28)*(1+($N$28^5.31/(4.93*10^7))))</f>
        <v>41.22407038903841</v>
      </c>
      <c r="AF29" s="75">
        <f t="shared" ref="AF29:AP29" si="60">0.208*12*(1-EXP(-0.0818*(AF27-28)))*91.9*(EXP(-0.1386*$N$28)*(1+($N$28^5.31/(4.93*10^7))))</f>
        <v>44.576416783406593</v>
      </c>
      <c r="AG29" s="75">
        <f t="shared" si="60"/>
        <v>47.308762608686429</v>
      </c>
      <c r="AH29" s="75">
        <f t="shared" si="60"/>
        <v>49.535774030139265</v>
      </c>
      <c r="AI29" s="75">
        <f t="shared" si="60"/>
        <v>51.35091024949886</v>
      </c>
      <c r="AJ29" s="75">
        <f t="shared" si="60"/>
        <v>52.830345632314121</v>
      </c>
      <c r="AK29" s="75">
        <f t="shared" si="60"/>
        <v>54.036166456438238</v>
      </c>
      <c r="AL29" s="75">
        <f t="shared" si="60"/>
        <v>55.01897643704347</v>
      </c>
      <c r="AM29" s="75">
        <f t="shared" si="60"/>
        <v>55.820020372139624</v>
      </c>
      <c r="AN29" s="75">
        <f t="shared" si="60"/>
        <v>56.472915029924017</v>
      </c>
      <c r="AO29" s="75">
        <f t="shared" si="60"/>
        <v>57.005059916723788</v>
      </c>
      <c r="AP29" s="75">
        <f t="shared" si="60"/>
        <v>57.43878713009709</v>
      </c>
      <c r="AQ29" s="3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3"/>
      <c r="BV29" s="3"/>
      <c r="CH29" s="3"/>
      <c r="GX29"/>
    </row>
    <row r="30" spans="1:206" x14ac:dyDescent="0.25">
      <c r="A30" s="24">
        <v>26</v>
      </c>
      <c r="C30" s="3"/>
      <c r="D30" s="2"/>
      <c r="E30" s="2"/>
      <c r="F30" s="2"/>
      <c r="G30" s="2"/>
      <c r="H30" s="2"/>
      <c r="I30" s="2" t="s">
        <v>34</v>
      </c>
      <c r="J30" s="2"/>
      <c r="K30" s="2"/>
      <c r="L30" s="2"/>
      <c r="M30" s="2"/>
      <c r="N30" s="15" t="s">
        <v>103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13"/>
      <c r="AR30" s="15" t="s">
        <v>50</v>
      </c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3"/>
      <c r="BV30" s="3"/>
      <c r="CH30" s="3"/>
      <c r="CI30" s="3" t="s">
        <v>46</v>
      </c>
      <c r="DM30" t="s">
        <v>45</v>
      </c>
      <c r="EQ30" t="s">
        <v>48</v>
      </c>
      <c r="FU30" s="3" t="s">
        <v>49</v>
      </c>
      <c r="GX30"/>
    </row>
    <row r="31" spans="1:206" x14ac:dyDescent="0.25">
      <c r="A31" s="24">
        <v>27</v>
      </c>
      <c r="C31" s="3"/>
      <c r="D31" s="9" t="s">
        <v>0</v>
      </c>
      <c r="E31" s="40" t="s">
        <v>1</v>
      </c>
      <c r="F31" s="40" t="s">
        <v>2</v>
      </c>
      <c r="G31" s="40" t="s">
        <v>3</v>
      </c>
      <c r="H31" s="40" t="s">
        <v>31</v>
      </c>
      <c r="I31" s="40" t="s">
        <v>35</v>
      </c>
      <c r="J31" s="40" t="s">
        <v>27</v>
      </c>
      <c r="K31" s="40" t="s">
        <v>28</v>
      </c>
      <c r="L31" s="40" t="s">
        <v>187</v>
      </c>
      <c r="M31" s="40" t="s">
        <v>24</v>
      </c>
      <c r="N31" s="38">
        <f>N29</f>
        <v>4.9458521066739074</v>
      </c>
      <c r="O31" s="38">
        <f t="shared" ref="O31:AP31" si="61">O29</f>
        <v>5.6098516035220651</v>
      </c>
      <c r="P31" s="38">
        <f t="shared" si="61"/>
        <v>6.3629955637114666</v>
      </c>
      <c r="Q31" s="38">
        <f t="shared" si="61"/>
        <v>7.2172519712272196</v>
      </c>
      <c r="R31" s="38">
        <f t="shared" si="61"/>
        <v>8.1861955575214029</v>
      </c>
      <c r="S31" s="38">
        <f t="shared" si="61"/>
        <v>9.2852235134847501</v>
      </c>
      <c r="T31" s="38">
        <f t="shared" si="61"/>
        <v>10.531800161572754</v>
      </c>
      <c r="U31" s="38">
        <f t="shared" si="61"/>
        <v>11.945734476097281</v>
      </c>
      <c r="V31" s="38">
        <f t="shared" si="61"/>
        <v>13.549494861675118</v>
      </c>
      <c r="W31" s="38">
        <f t="shared" si="61"/>
        <v>15.368566191883042</v>
      </c>
      <c r="X31" s="38">
        <f t="shared" si="61"/>
        <v>17.431854781713245</v>
      </c>
      <c r="Y31" s="38">
        <f t="shared" si="61"/>
        <v>19.772147729124441</v>
      </c>
      <c r="Z31" s="38">
        <f t="shared" si="61"/>
        <v>22.426633924947051</v>
      </c>
      <c r="AA31" s="38">
        <f t="shared" si="61"/>
        <v>25.437495010354052</v>
      </c>
      <c r="AB31" s="38">
        <f t="shared" si="61"/>
        <v>28.852575672624699</v>
      </c>
      <c r="AC31" s="38">
        <f t="shared" si="61"/>
        <v>32.726143930669529</v>
      </c>
      <c r="AD31" s="38">
        <f t="shared" si="61"/>
        <v>37.119753491784877</v>
      </c>
      <c r="AE31" s="38">
        <f t="shared" si="61"/>
        <v>41.22407038903841</v>
      </c>
      <c r="AF31" s="38">
        <f t="shared" si="61"/>
        <v>44.576416783406593</v>
      </c>
      <c r="AG31" s="38">
        <f t="shared" si="61"/>
        <v>47.308762608686429</v>
      </c>
      <c r="AH31" s="38">
        <f t="shared" si="61"/>
        <v>49.535774030139265</v>
      </c>
      <c r="AI31" s="38">
        <f t="shared" si="61"/>
        <v>51.35091024949886</v>
      </c>
      <c r="AJ31" s="38">
        <f t="shared" si="61"/>
        <v>52.830345632314121</v>
      </c>
      <c r="AK31" s="38">
        <f t="shared" si="61"/>
        <v>54.036166456438238</v>
      </c>
      <c r="AL31" s="38">
        <f t="shared" si="61"/>
        <v>55.01897643704347</v>
      </c>
      <c r="AM31" s="38">
        <f t="shared" si="61"/>
        <v>55.820020372139624</v>
      </c>
      <c r="AN31" s="38">
        <f t="shared" si="61"/>
        <v>56.472915029924017</v>
      </c>
      <c r="AO31" s="38">
        <f t="shared" si="61"/>
        <v>57.005059916723788</v>
      </c>
      <c r="AP31" s="38">
        <f t="shared" si="61"/>
        <v>57.43878713009709</v>
      </c>
      <c r="AQ31" s="13"/>
      <c r="AR31" s="38">
        <f>N31</f>
        <v>4.9458521066739074</v>
      </c>
      <c r="AS31" s="38">
        <f t="shared" ref="AS31:AW31" si="62">O31</f>
        <v>5.6098516035220651</v>
      </c>
      <c r="AT31" s="38">
        <f t="shared" si="62"/>
        <v>6.3629955637114666</v>
      </c>
      <c r="AU31" s="38">
        <f t="shared" si="62"/>
        <v>7.2172519712272196</v>
      </c>
      <c r="AV31" s="38">
        <f t="shared" si="62"/>
        <v>8.1861955575214029</v>
      </c>
      <c r="AW31" s="38">
        <f t="shared" si="62"/>
        <v>9.2852235134847501</v>
      </c>
      <c r="AX31" s="38">
        <f>T31</f>
        <v>10.531800161572754</v>
      </c>
      <c r="AY31" s="38">
        <f t="shared" ref="AY31:BT31" si="63">U31</f>
        <v>11.945734476097281</v>
      </c>
      <c r="AZ31" s="38">
        <f t="shared" si="63"/>
        <v>13.549494861675118</v>
      </c>
      <c r="BA31" s="38">
        <f t="shared" si="63"/>
        <v>15.368566191883042</v>
      </c>
      <c r="BB31" s="38">
        <f t="shared" si="63"/>
        <v>17.431854781713245</v>
      </c>
      <c r="BC31" s="38">
        <f t="shared" si="63"/>
        <v>19.772147729124441</v>
      </c>
      <c r="BD31" s="38">
        <f t="shared" si="63"/>
        <v>22.426633924947051</v>
      </c>
      <c r="BE31" s="38">
        <f t="shared" si="63"/>
        <v>25.437495010354052</v>
      </c>
      <c r="BF31" s="38">
        <f t="shared" si="63"/>
        <v>28.852575672624699</v>
      </c>
      <c r="BG31" s="38">
        <f t="shared" si="63"/>
        <v>32.726143930669529</v>
      </c>
      <c r="BH31" s="38">
        <f t="shared" si="63"/>
        <v>37.119753491784877</v>
      </c>
      <c r="BI31" s="38">
        <f t="shared" si="63"/>
        <v>41.22407038903841</v>
      </c>
      <c r="BJ31" s="38">
        <f t="shared" si="63"/>
        <v>44.576416783406593</v>
      </c>
      <c r="BK31" s="38">
        <f t="shared" si="63"/>
        <v>47.308762608686429</v>
      </c>
      <c r="BL31" s="38">
        <f t="shared" si="63"/>
        <v>49.535774030139265</v>
      </c>
      <c r="BM31" s="38">
        <f t="shared" si="63"/>
        <v>51.35091024949886</v>
      </c>
      <c r="BN31" s="38">
        <f t="shared" si="63"/>
        <v>52.830345632314121</v>
      </c>
      <c r="BO31" s="38">
        <f t="shared" si="63"/>
        <v>54.036166456438238</v>
      </c>
      <c r="BP31" s="38">
        <f t="shared" si="63"/>
        <v>55.01897643704347</v>
      </c>
      <c r="BQ31" s="38">
        <f t="shared" si="63"/>
        <v>55.820020372139624</v>
      </c>
      <c r="BR31" s="38">
        <f t="shared" si="63"/>
        <v>56.472915029924017</v>
      </c>
      <c r="BS31" s="38">
        <f t="shared" si="63"/>
        <v>57.005059916723788</v>
      </c>
      <c r="BT31" s="38">
        <f t="shared" si="63"/>
        <v>57.43878713009709</v>
      </c>
      <c r="BU31" s="3"/>
      <c r="BV31" s="3"/>
      <c r="BY31" s="3" t="s">
        <v>39</v>
      </c>
      <c r="BZ31" s="3" t="s">
        <v>40</v>
      </c>
      <c r="CA31" t="s">
        <v>38</v>
      </c>
      <c r="CB31" s="13"/>
      <c r="CC31" s="3" t="s">
        <v>43</v>
      </c>
      <c r="CD31" s="3" t="s">
        <v>47</v>
      </c>
      <c r="CE31" s="14" t="s">
        <v>42</v>
      </c>
      <c r="CF31" s="3" t="s">
        <v>44</v>
      </c>
      <c r="CG31" s="3" t="s">
        <v>109</v>
      </c>
      <c r="CH31" s="3"/>
      <c r="CI31" s="38">
        <f>N31</f>
        <v>4.9458521066739074</v>
      </c>
      <c r="CJ31" s="38">
        <f t="shared" ref="CJ31:DK31" si="64">O31</f>
        <v>5.6098516035220651</v>
      </c>
      <c r="CK31" s="38">
        <f t="shared" si="64"/>
        <v>6.3629955637114666</v>
      </c>
      <c r="CL31" s="38">
        <f t="shared" si="64"/>
        <v>7.2172519712272196</v>
      </c>
      <c r="CM31" s="38">
        <f t="shared" si="64"/>
        <v>8.1861955575214029</v>
      </c>
      <c r="CN31" s="38">
        <f t="shared" si="64"/>
        <v>9.2852235134847501</v>
      </c>
      <c r="CO31" s="38">
        <f t="shared" si="64"/>
        <v>10.531800161572754</v>
      </c>
      <c r="CP31" s="38">
        <f t="shared" si="64"/>
        <v>11.945734476097281</v>
      </c>
      <c r="CQ31" s="38">
        <f t="shared" si="64"/>
        <v>13.549494861675118</v>
      </c>
      <c r="CR31" s="38">
        <f t="shared" si="64"/>
        <v>15.368566191883042</v>
      </c>
      <c r="CS31" s="38">
        <f t="shared" si="64"/>
        <v>17.431854781713245</v>
      </c>
      <c r="CT31" s="38">
        <f t="shared" si="64"/>
        <v>19.772147729124441</v>
      </c>
      <c r="CU31" s="38">
        <f t="shared" si="64"/>
        <v>22.426633924947051</v>
      </c>
      <c r="CV31" s="38">
        <f t="shared" si="64"/>
        <v>25.437495010354052</v>
      </c>
      <c r="CW31" s="38">
        <f t="shared" si="64"/>
        <v>28.852575672624699</v>
      </c>
      <c r="CX31" s="38">
        <f t="shared" si="64"/>
        <v>32.726143930669529</v>
      </c>
      <c r="CY31" s="38">
        <f t="shared" si="64"/>
        <v>37.119753491784877</v>
      </c>
      <c r="CZ31" s="38">
        <f t="shared" si="64"/>
        <v>41.22407038903841</v>
      </c>
      <c r="DA31" s="38">
        <f t="shared" si="64"/>
        <v>44.576416783406593</v>
      </c>
      <c r="DB31" s="38">
        <f t="shared" si="64"/>
        <v>47.308762608686429</v>
      </c>
      <c r="DC31" s="38">
        <f t="shared" si="64"/>
        <v>49.535774030139265</v>
      </c>
      <c r="DD31" s="38">
        <f t="shared" si="64"/>
        <v>51.35091024949886</v>
      </c>
      <c r="DE31" s="38">
        <f t="shared" si="64"/>
        <v>52.830345632314121</v>
      </c>
      <c r="DF31" s="38">
        <f t="shared" si="64"/>
        <v>54.036166456438238</v>
      </c>
      <c r="DG31" s="38">
        <f t="shared" si="64"/>
        <v>55.01897643704347</v>
      </c>
      <c r="DH31" s="38">
        <f t="shared" si="64"/>
        <v>55.820020372139624</v>
      </c>
      <c r="DI31" s="38">
        <f t="shared" si="64"/>
        <v>56.472915029924017</v>
      </c>
      <c r="DJ31" s="38">
        <f t="shared" si="64"/>
        <v>57.005059916723788</v>
      </c>
      <c r="DK31" s="38">
        <f t="shared" si="64"/>
        <v>57.43878713009709</v>
      </c>
      <c r="DL31" s="3"/>
      <c r="DM31" s="38">
        <f>N31</f>
        <v>4.9458521066739074</v>
      </c>
      <c r="DN31" s="38">
        <f t="shared" ref="DN31:EO31" si="65">O31</f>
        <v>5.6098516035220651</v>
      </c>
      <c r="DO31" s="38">
        <f t="shared" si="65"/>
        <v>6.3629955637114666</v>
      </c>
      <c r="DP31" s="38">
        <f t="shared" si="65"/>
        <v>7.2172519712272196</v>
      </c>
      <c r="DQ31" s="38">
        <f t="shared" si="65"/>
        <v>8.1861955575214029</v>
      </c>
      <c r="DR31" s="38">
        <f t="shared" si="65"/>
        <v>9.2852235134847501</v>
      </c>
      <c r="DS31" s="38">
        <f t="shared" si="65"/>
        <v>10.531800161572754</v>
      </c>
      <c r="DT31" s="38">
        <f t="shared" si="65"/>
        <v>11.945734476097281</v>
      </c>
      <c r="DU31" s="38">
        <f t="shared" si="65"/>
        <v>13.549494861675118</v>
      </c>
      <c r="DV31" s="38">
        <f t="shared" si="65"/>
        <v>15.368566191883042</v>
      </c>
      <c r="DW31" s="38">
        <f t="shared" si="65"/>
        <v>17.431854781713245</v>
      </c>
      <c r="DX31" s="38">
        <f t="shared" si="65"/>
        <v>19.772147729124441</v>
      </c>
      <c r="DY31" s="38">
        <f t="shared" si="65"/>
        <v>22.426633924947051</v>
      </c>
      <c r="DZ31" s="38">
        <f t="shared" si="65"/>
        <v>25.437495010354052</v>
      </c>
      <c r="EA31" s="38">
        <f t="shared" si="65"/>
        <v>28.852575672624699</v>
      </c>
      <c r="EB31" s="38">
        <f t="shared" si="65"/>
        <v>32.726143930669529</v>
      </c>
      <c r="EC31" s="38">
        <f t="shared" si="65"/>
        <v>37.119753491784877</v>
      </c>
      <c r="ED31" s="38">
        <f t="shared" si="65"/>
        <v>41.22407038903841</v>
      </c>
      <c r="EE31" s="38">
        <f t="shared" si="65"/>
        <v>44.576416783406593</v>
      </c>
      <c r="EF31" s="38">
        <f t="shared" si="65"/>
        <v>47.308762608686429</v>
      </c>
      <c r="EG31" s="38">
        <f t="shared" si="65"/>
        <v>49.535774030139265</v>
      </c>
      <c r="EH31" s="38">
        <f t="shared" si="65"/>
        <v>51.35091024949886</v>
      </c>
      <c r="EI31" s="38">
        <f t="shared" si="65"/>
        <v>52.830345632314121</v>
      </c>
      <c r="EJ31" s="38">
        <f t="shared" si="65"/>
        <v>54.036166456438238</v>
      </c>
      <c r="EK31" s="38">
        <f t="shared" si="65"/>
        <v>55.01897643704347</v>
      </c>
      <c r="EL31" s="38">
        <f t="shared" si="65"/>
        <v>55.820020372139624</v>
      </c>
      <c r="EM31" s="38">
        <f t="shared" si="65"/>
        <v>56.472915029924017</v>
      </c>
      <c r="EN31" s="38">
        <f t="shared" si="65"/>
        <v>57.005059916723788</v>
      </c>
      <c r="EO31" s="38">
        <f t="shared" si="65"/>
        <v>57.43878713009709</v>
      </c>
      <c r="EP31" s="3"/>
      <c r="EQ31" s="38">
        <f>N31</f>
        <v>4.9458521066739074</v>
      </c>
      <c r="ER31" s="38">
        <f t="shared" ref="ER31:FS31" si="66">O31</f>
        <v>5.6098516035220651</v>
      </c>
      <c r="ES31" s="38">
        <f t="shared" si="66"/>
        <v>6.3629955637114666</v>
      </c>
      <c r="ET31" s="38">
        <f t="shared" si="66"/>
        <v>7.2172519712272196</v>
      </c>
      <c r="EU31" s="38">
        <f t="shared" si="66"/>
        <v>8.1861955575214029</v>
      </c>
      <c r="EV31" s="38">
        <f t="shared" si="66"/>
        <v>9.2852235134847501</v>
      </c>
      <c r="EW31" s="38">
        <f t="shared" si="66"/>
        <v>10.531800161572754</v>
      </c>
      <c r="EX31" s="38">
        <f t="shared" si="66"/>
        <v>11.945734476097281</v>
      </c>
      <c r="EY31" s="38">
        <f t="shared" si="66"/>
        <v>13.549494861675118</v>
      </c>
      <c r="EZ31" s="38">
        <f t="shared" si="66"/>
        <v>15.368566191883042</v>
      </c>
      <c r="FA31" s="38">
        <f t="shared" si="66"/>
        <v>17.431854781713245</v>
      </c>
      <c r="FB31" s="38">
        <f t="shared" si="66"/>
        <v>19.772147729124441</v>
      </c>
      <c r="FC31" s="38">
        <f t="shared" si="66"/>
        <v>22.426633924947051</v>
      </c>
      <c r="FD31" s="38">
        <f t="shared" si="66"/>
        <v>25.437495010354052</v>
      </c>
      <c r="FE31" s="38">
        <f t="shared" si="66"/>
        <v>28.852575672624699</v>
      </c>
      <c r="FF31" s="38">
        <f t="shared" si="66"/>
        <v>32.726143930669529</v>
      </c>
      <c r="FG31" s="38">
        <f t="shared" si="66"/>
        <v>37.119753491784877</v>
      </c>
      <c r="FH31" s="38">
        <f t="shared" si="66"/>
        <v>41.22407038903841</v>
      </c>
      <c r="FI31" s="38">
        <f t="shared" si="66"/>
        <v>44.576416783406593</v>
      </c>
      <c r="FJ31" s="38">
        <f t="shared" si="66"/>
        <v>47.308762608686429</v>
      </c>
      <c r="FK31" s="38">
        <f t="shared" si="66"/>
        <v>49.535774030139265</v>
      </c>
      <c r="FL31" s="38">
        <f t="shared" si="66"/>
        <v>51.35091024949886</v>
      </c>
      <c r="FM31" s="38">
        <f t="shared" si="66"/>
        <v>52.830345632314121</v>
      </c>
      <c r="FN31" s="38">
        <f t="shared" si="66"/>
        <v>54.036166456438238</v>
      </c>
      <c r="FO31" s="38">
        <f t="shared" si="66"/>
        <v>55.01897643704347</v>
      </c>
      <c r="FP31" s="38">
        <f t="shared" si="66"/>
        <v>55.820020372139624</v>
      </c>
      <c r="FQ31" s="38">
        <f t="shared" si="66"/>
        <v>56.472915029924017</v>
      </c>
      <c r="FR31" s="38">
        <f t="shared" si="66"/>
        <v>57.005059916723788</v>
      </c>
      <c r="FS31" s="38">
        <f t="shared" si="66"/>
        <v>57.43878713009709</v>
      </c>
      <c r="FT31" s="3"/>
      <c r="FU31" s="38">
        <f>N31</f>
        <v>4.9458521066739074</v>
      </c>
      <c r="FV31" s="38">
        <f t="shared" ref="FV31:GW31" si="67">O31</f>
        <v>5.6098516035220651</v>
      </c>
      <c r="FW31" s="38">
        <f t="shared" si="67"/>
        <v>6.3629955637114666</v>
      </c>
      <c r="FX31" s="38">
        <f t="shared" si="67"/>
        <v>7.2172519712272196</v>
      </c>
      <c r="FY31" s="38">
        <f t="shared" si="67"/>
        <v>8.1861955575214029</v>
      </c>
      <c r="FZ31" s="38">
        <f t="shared" si="67"/>
        <v>9.2852235134847501</v>
      </c>
      <c r="GA31" s="38">
        <f t="shared" si="67"/>
        <v>10.531800161572754</v>
      </c>
      <c r="GB31" s="38">
        <f t="shared" si="67"/>
        <v>11.945734476097281</v>
      </c>
      <c r="GC31" s="38">
        <f t="shared" si="67"/>
        <v>13.549494861675118</v>
      </c>
      <c r="GD31" s="38">
        <f t="shared" si="67"/>
        <v>15.368566191883042</v>
      </c>
      <c r="GE31" s="38">
        <f t="shared" si="67"/>
        <v>17.431854781713245</v>
      </c>
      <c r="GF31" s="38">
        <f t="shared" si="67"/>
        <v>19.772147729124441</v>
      </c>
      <c r="GG31" s="38">
        <f t="shared" si="67"/>
        <v>22.426633924947051</v>
      </c>
      <c r="GH31" s="38">
        <f t="shared" si="67"/>
        <v>25.437495010354052</v>
      </c>
      <c r="GI31" s="38">
        <f t="shared" si="67"/>
        <v>28.852575672624699</v>
      </c>
      <c r="GJ31" s="38">
        <f t="shared" si="67"/>
        <v>32.726143930669529</v>
      </c>
      <c r="GK31" s="38">
        <f t="shared" si="67"/>
        <v>37.119753491784877</v>
      </c>
      <c r="GL31" s="38">
        <f t="shared" si="67"/>
        <v>41.22407038903841</v>
      </c>
      <c r="GM31" s="38">
        <f t="shared" si="67"/>
        <v>44.576416783406593</v>
      </c>
      <c r="GN31" s="38">
        <f t="shared" si="67"/>
        <v>47.308762608686429</v>
      </c>
      <c r="GO31" s="38">
        <f t="shared" si="67"/>
        <v>49.535774030139265</v>
      </c>
      <c r="GP31" s="38">
        <f t="shared" si="67"/>
        <v>51.35091024949886</v>
      </c>
      <c r="GQ31" s="38">
        <f t="shared" si="67"/>
        <v>52.830345632314121</v>
      </c>
      <c r="GR31" s="38">
        <f t="shared" si="67"/>
        <v>54.036166456438238</v>
      </c>
      <c r="GS31" s="38">
        <f t="shared" si="67"/>
        <v>55.01897643704347</v>
      </c>
      <c r="GT31" s="38">
        <f t="shared" si="67"/>
        <v>55.820020372139624</v>
      </c>
      <c r="GU31" s="38">
        <f t="shared" si="67"/>
        <v>56.472915029924017</v>
      </c>
      <c r="GV31" s="38">
        <f t="shared" si="67"/>
        <v>57.005059916723788</v>
      </c>
      <c r="GW31" s="38">
        <f t="shared" si="67"/>
        <v>57.43878713009709</v>
      </c>
      <c r="GX31"/>
    </row>
    <row r="32" spans="1:206" x14ac:dyDescent="0.25">
      <c r="A32" s="24">
        <v>28</v>
      </c>
      <c r="C32" s="3"/>
      <c r="D32" s="42" t="s">
        <v>4</v>
      </c>
      <c r="E32" s="42">
        <v>90</v>
      </c>
      <c r="F32" s="42">
        <v>6.4899999999999999E-2</v>
      </c>
      <c r="G32" s="42">
        <v>4.5</v>
      </c>
      <c r="H32" s="42"/>
      <c r="I32" s="42"/>
      <c r="J32" s="42">
        <v>0.9</v>
      </c>
      <c r="K32" s="42">
        <v>72</v>
      </c>
      <c r="L32" s="42">
        <f>IF('Graph-Settings'!$I$6='Graph-Settings'!$C$46, K32, 'Graph-Settings'!$I$6)</f>
        <v>72</v>
      </c>
      <c r="M32" s="42">
        <f>EXP(50*LN($J32)*(1/$L32-1/$K32))</f>
        <v>1</v>
      </c>
      <c r="N32" s="42">
        <f>$E32*(1-EXP(-$F32*N$31))^$G32</f>
        <v>0.26801315552922778</v>
      </c>
      <c r="O32" s="42">
        <f t="shared" ref="O32:AP43" si="68">$E32*(1-EXP(-$F32*O$31))^$G32</f>
        <v>0.43116358284968892</v>
      </c>
      <c r="P32" s="42">
        <f t="shared" si="68"/>
        <v>0.68574147897872006</v>
      </c>
      <c r="Q32" s="42">
        <f t="shared" si="68"/>
        <v>1.0768309502193341</v>
      </c>
      <c r="R32" s="42">
        <f t="shared" si="68"/>
        <v>1.6672208130081445</v>
      </c>
      <c r="S32" s="42">
        <f t="shared" si="68"/>
        <v>2.5412181332971184</v>
      </c>
      <c r="T32" s="42">
        <f t="shared" si="68"/>
        <v>3.8071299473901652</v>
      </c>
      <c r="U32" s="42">
        <f t="shared" si="68"/>
        <v>5.5966736726057178</v>
      </c>
      <c r="V32" s="42">
        <f t="shared" si="68"/>
        <v>8.0590730009542213</v>
      </c>
      <c r="W32" s="42">
        <f t="shared" si="68"/>
        <v>11.347538062309139</v>
      </c>
      <c r="X32" s="42">
        <f t="shared" si="68"/>
        <v>15.596679860642116</v>
      </c>
      <c r="Y32" s="42">
        <f t="shared" si="68"/>
        <v>20.891581661059561</v>
      </c>
      <c r="Z32" s="42">
        <f t="shared" si="68"/>
        <v>27.232771818085943</v>
      </c>
      <c r="AA32" s="42">
        <f t="shared" si="68"/>
        <v>34.50545195582901</v>
      </c>
      <c r="AB32" s="42">
        <f t="shared" si="68"/>
        <v>42.464281685598081</v>
      </c>
      <c r="AC32" s="42">
        <f t="shared" si="68"/>
        <v>50.744472862520702</v>
      </c>
      <c r="AD32" s="42">
        <f t="shared" si="68"/>
        <v>58.904212601678374</v>
      </c>
      <c r="AE32" s="42">
        <f t="shared" si="68"/>
        <v>65.279314258210846</v>
      </c>
      <c r="AF32" s="42">
        <f t="shared" si="68"/>
        <v>69.636861501919313</v>
      </c>
      <c r="AG32" s="42">
        <f t="shared" si="68"/>
        <v>72.674066445862152</v>
      </c>
      <c r="AH32" s="42">
        <f t="shared" si="68"/>
        <v>74.840438465344121</v>
      </c>
      <c r="AI32" s="42">
        <f t="shared" si="68"/>
        <v>76.419164835387122</v>
      </c>
      <c r="AJ32" s="42">
        <f t="shared" si="68"/>
        <v>77.591557210422181</v>
      </c>
      <c r="AK32" s="42">
        <f t="shared" si="68"/>
        <v>78.476358003676026</v>
      </c>
      <c r="AL32" s="42">
        <f t="shared" si="68"/>
        <v>79.153244147820317</v>
      </c>
      <c r="AM32" s="42">
        <f t="shared" si="68"/>
        <v>79.676967440896192</v>
      </c>
      <c r="AN32" s="42">
        <f t="shared" si="68"/>
        <v>80.086002405750079</v>
      </c>
      <c r="AO32" s="42">
        <f t="shared" si="68"/>
        <v>80.40794462809194</v>
      </c>
      <c r="AP32" s="42">
        <f t="shared" si="68"/>
        <v>80.662954994892957</v>
      </c>
      <c r="AQ32" s="3"/>
      <c r="AR32" s="56">
        <f>$M32*N32</f>
        <v>0.26801315552922778</v>
      </c>
      <c r="AS32" s="56">
        <f t="shared" ref="AS32:AW36" si="69">$M32*O32</f>
        <v>0.43116358284968892</v>
      </c>
      <c r="AT32" s="56">
        <f t="shared" si="69"/>
        <v>0.68574147897872006</v>
      </c>
      <c r="AU32" s="56">
        <f t="shared" si="69"/>
        <v>1.0768309502193341</v>
      </c>
      <c r="AV32" s="56">
        <f t="shared" si="69"/>
        <v>1.6672208130081445</v>
      </c>
      <c r="AW32" s="56">
        <f t="shared" si="69"/>
        <v>2.5412181332971184</v>
      </c>
      <c r="AX32" s="56">
        <f>$M32*T32</f>
        <v>3.8071299473901652</v>
      </c>
      <c r="AY32" s="56">
        <f t="shared" ref="AY32:BN36" si="70">$M32*U32</f>
        <v>5.5966736726057178</v>
      </c>
      <c r="AZ32" s="56">
        <f t="shared" si="70"/>
        <v>8.0590730009542213</v>
      </c>
      <c r="BA32" s="56">
        <f t="shared" si="70"/>
        <v>11.347538062309139</v>
      </c>
      <c r="BB32" s="56">
        <f t="shared" si="70"/>
        <v>15.596679860642116</v>
      </c>
      <c r="BC32" s="56">
        <f t="shared" si="70"/>
        <v>20.891581661059561</v>
      </c>
      <c r="BD32" s="56">
        <f t="shared" si="70"/>
        <v>27.232771818085943</v>
      </c>
      <c r="BE32" s="56">
        <f t="shared" si="70"/>
        <v>34.50545195582901</v>
      </c>
      <c r="BF32" s="56">
        <f t="shared" si="70"/>
        <v>42.464281685598081</v>
      </c>
      <c r="BG32" s="56">
        <f t="shared" si="70"/>
        <v>50.744472862520702</v>
      </c>
      <c r="BH32" s="56">
        <f t="shared" si="70"/>
        <v>58.904212601678374</v>
      </c>
      <c r="BI32" s="56">
        <f t="shared" si="70"/>
        <v>65.279314258210846</v>
      </c>
      <c r="BJ32" s="56">
        <f t="shared" si="70"/>
        <v>69.636861501919313</v>
      </c>
      <c r="BK32" s="56">
        <f t="shared" si="70"/>
        <v>72.674066445862152</v>
      </c>
      <c r="BL32" s="56">
        <f t="shared" si="70"/>
        <v>74.840438465344121</v>
      </c>
      <c r="BM32" s="56">
        <f t="shared" si="70"/>
        <v>76.419164835387122</v>
      </c>
      <c r="BN32" s="56">
        <f t="shared" si="70"/>
        <v>77.591557210422181</v>
      </c>
      <c r="BO32" s="56">
        <f t="shared" ref="BO32:BT36" si="71">$M32*AK32</f>
        <v>78.476358003676026</v>
      </c>
      <c r="BP32" s="56">
        <f t="shared" si="71"/>
        <v>79.153244147820317</v>
      </c>
      <c r="BQ32" s="56">
        <f t="shared" si="71"/>
        <v>79.676967440896192</v>
      </c>
      <c r="BR32" s="56">
        <f t="shared" si="71"/>
        <v>80.086002405750079</v>
      </c>
      <c r="BS32" s="56">
        <f t="shared" si="71"/>
        <v>80.40794462809194</v>
      </c>
      <c r="BT32" s="56">
        <f t="shared" si="71"/>
        <v>80.662954994892957</v>
      </c>
      <c r="BU32" s="3"/>
      <c r="BV32" s="3"/>
      <c r="BW32" s="56" t="s">
        <v>4</v>
      </c>
      <c r="BX32" s="42"/>
      <c r="BY32" s="42"/>
      <c r="BZ32" s="42"/>
      <c r="CA32" s="42">
        <f>IF(BY28&gt;84, 0.75+0.75*(1-EXP(-0.23*(BY28-84)))^0.5, 0.75-0.75*(1-EXP(0.23*(BY28-84)))^0.5)</f>
        <v>1.4208675108266395</v>
      </c>
      <c r="CB32" s="42"/>
      <c r="CC32" s="42">
        <v>2</v>
      </c>
      <c r="CD32" s="42">
        <v>0.75</v>
      </c>
      <c r="CE32" s="42">
        <f t="shared" ref="CE32:CE38" si="72">0.001*CC32^1.5*(460+25.9*$CC$1)^1.5</f>
        <v>458.33598467558227</v>
      </c>
      <c r="CF32" s="42">
        <f>CE32/(300*CA32)</f>
        <v>1.075249172737035</v>
      </c>
      <c r="CG32" s="42"/>
      <c r="CH32" s="3"/>
      <c r="CI32" s="56">
        <f t="shared" ref="CI32:CX36" si="73">IF(1-EXP(-0.23*(AR32-$CF32))&lt;0, 0, 1-EXP(-0.23*(AR32-$CF32)))</f>
        <v>0</v>
      </c>
      <c r="CJ32" s="42">
        <f t="shared" si="73"/>
        <v>0</v>
      </c>
      <c r="CK32" s="42">
        <f t="shared" si="73"/>
        <v>0</v>
      </c>
      <c r="CL32" s="42">
        <f t="shared" si="73"/>
        <v>3.6374265052441235E-4</v>
      </c>
      <c r="CM32" s="42">
        <f t="shared" si="73"/>
        <v>0.12729131872948585</v>
      </c>
      <c r="CN32" s="42">
        <f t="shared" si="73"/>
        <v>0.28621455637693272</v>
      </c>
      <c r="CO32" s="42">
        <f t="shared" si="73"/>
        <v>0.46651940300475181</v>
      </c>
      <c r="CP32" s="42">
        <f t="shared" si="73"/>
        <v>0.64651973935699458</v>
      </c>
      <c r="CQ32" s="42">
        <f t="shared" si="73"/>
        <v>0.79936731499085467</v>
      </c>
      <c r="CR32" s="42">
        <f t="shared" si="73"/>
        <v>0.90582744090879608</v>
      </c>
      <c r="CS32" s="42">
        <f t="shared" si="73"/>
        <v>0.9645605282283034</v>
      </c>
      <c r="CT32" s="42">
        <f t="shared" si="73"/>
        <v>0.98951444278803136</v>
      </c>
      <c r="CU32" s="42">
        <f t="shared" si="73"/>
        <v>0.99756115377088761</v>
      </c>
      <c r="CV32" s="42">
        <f t="shared" si="73"/>
        <v>0.9995421397906098</v>
      </c>
      <c r="CW32" s="42">
        <f t="shared" si="73"/>
        <v>0.99992659198836487</v>
      </c>
      <c r="CX32" s="42">
        <f t="shared" si="73"/>
        <v>0.999989069149535</v>
      </c>
      <c r="CY32" s="42">
        <f t="shared" ref="CY32:DK36" si="74">IF(1-EXP(-0.23*(BH32-$CF32))&lt;0, 0, 1-EXP(-0.23*(BH32-$CF32)))</f>
        <v>0.99999832661424992</v>
      </c>
      <c r="CZ32" s="42">
        <f t="shared" si="74"/>
        <v>0.99999961380946278</v>
      </c>
      <c r="DA32" s="42">
        <f t="shared" si="74"/>
        <v>0.99999985824573911</v>
      </c>
      <c r="DB32" s="42">
        <f t="shared" si="74"/>
        <v>0.99999992950527639</v>
      </c>
      <c r="DC32" s="42">
        <f t="shared" si="74"/>
        <v>0.99999995716856482</v>
      </c>
      <c r="DD32" s="42">
        <f t="shared" si="74"/>
        <v>0.99999997021022435</v>
      </c>
      <c r="DE32" s="42">
        <f t="shared" si="74"/>
        <v>0.99999997725114109</v>
      </c>
      <c r="DF32" s="42">
        <f t="shared" si="74"/>
        <v>0.99999998143996138</v>
      </c>
      <c r="DG32" s="42">
        <f t="shared" si="74"/>
        <v>0.99999998411576685</v>
      </c>
      <c r="DH32" s="42">
        <f t="shared" si="74"/>
        <v>0.99999998591837669</v>
      </c>
      <c r="DI32" s="42">
        <f t="shared" si="74"/>
        <v>0.99999998718274141</v>
      </c>
      <c r="DJ32" s="42">
        <f t="shared" si="74"/>
        <v>0.99999998809753066</v>
      </c>
      <c r="DK32" s="42">
        <f t="shared" si="74"/>
        <v>0.99999998877556051</v>
      </c>
      <c r="DL32" s="42"/>
      <c r="DM32" s="42">
        <f t="shared" ref="DM32:EB45" si="75">CI32*$CD32</f>
        <v>0</v>
      </c>
      <c r="DN32" s="42">
        <f t="shared" si="75"/>
        <v>0</v>
      </c>
      <c r="DO32" s="42">
        <f t="shared" si="75"/>
        <v>0</v>
      </c>
      <c r="DP32" s="42">
        <f t="shared" si="75"/>
        <v>2.7280698789330926E-4</v>
      </c>
      <c r="DQ32" s="42">
        <f t="shared" si="75"/>
        <v>9.5468489047114385E-2</v>
      </c>
      <c r="DR32" s="42">
        <f t="shared" si="75"/>
        <v>0.21466091728269954</v>
      </c>
      <c r="DS32" s="42">
        <f t="shared" si="75"/>
        <v>0.34988955225356388</v>
      </c>
      <c r="DT32" s="42">
        <f t="shared" si="75"/>
        <v>0.48488980451774594</v>
      </c>
      <c r="DU32" s="42">
        <f t="shared" si="75"/>
        <v>0.59952548624314095</v>
      </c>
      <c r="DV32" s="42">
        <f t="shared" si="75"/>
        <v>0.67937058068159706</v>
      </c>
      <c r="DW32" s="42">
        <f t="shared" si="75"/>
        <v>0.72342039617122755</v>
      </c>
      <c r="DX32" s="42">
        <f t="shared" si="75"/>
        <v>0.74213583209102352</v>
      </c>
      <c r="DY32" s="42">
        <f t="shared" si="75"/>
        <v>0.74817086532816568</v>
      </c>
      <c r="DZ32" s="42">
        <f t="shared" si="75"/>
        <v>0.74965660484295737</v>
      </c>
      <c r="EA32" s="42">
        <f t="shared" si="75"/>
        <v>0.74994494399127365</v>
      </c>
      <c r="EB32" s="42">
        <f t="shared" si="75"/>
        <v>0.7499918018621512</v>
      </c>
      <c r="EC32" s="42">
        <f t="shared" ref="EC32:EO45" si="76">CY32*$CD32</f>
        <v>0.74999874496068741</v>
      </c>
      <c r="ED32" s="42">
        <f t="shared" si="76"/>
        <v>0.74999971035709712</v>
      </c>
      <c r="EE32" s="42">
        <f t="shared" si="76"/>
        <v>0.74999989368430431</v>
      </c>
      <c r="EF32" s="42">
        <f t="shared" si="76"/>
        <v>0.74999994712895734</v>
      </c>
      <c r="EG32" s="42">
        <f t="shared" si="76"/>
        <v>0.74999996787642365</v>
      </c>
      <c r="EH32" s="42">
        <f t="shared" si="76"/>
        <v>0.74999997765766824</v>
      </c>
      <c r="EI32" s="42">
        <f t="shared" si="76"/>
        <v>0.74999998293835579</v>
      </c>
      <c r="EJ32" s="42">
        <f t="shared" si="76"/>
        <v>0.74999998607997109</v>
      </c>
      <c r="EK32" s="42">
        <f t="shared" si="76"/>
        <v>0.74999998808682511</v>
      </c>
      <c r="EL32" s="42">
        <f t="shared" si="76"/>
        <v>0.74999998943878254</v>
      </c>
      <c r="EM32" s="42">
        <f t="shared" si="76"/>
        <v>0.749999990387056</v>
      </c>
      <c r="EN32" s="42">
        <f t="shared" si="76"/>
        <v>0.74999999107314796</v>
      </c>
      <c r="EO32" s="42">
        <f t="shared" si="76"/>
        <v>0.74999999158167041</v>
      </c>
      <c r="EP32" s="42"/>
      <c r="EQ32" s="42">
        <f t="shared" ref="EQ32:FF47" si="77">DM32+$CA32</f>
        <v>1.4208675108266395</v>
      </c>
      <c r="ER32" s="42">
        <f t="shared" si="77"/>
        <v>1.4208675108266395</v>
      </c>
      <c r="ES32" s="42">
        <f t="shared" si="77"/>
        <v>1.4208675108266395</v>
      </c>
      <c r="ET32" s="42">
        <f t="shared" si="77"/>
        <v>1.4211403178145328</v>
      </c>
      <c r="EU32" s="42">
        <f t="shared" si="77"/>
        <v>1.516335999873754</v>
      </c>
      <c r="EV32" s="42">
        <f t="shared" si="77"/>
        <v>1.635528428109339</v>
      </c>
      <c r="EW32" s="42">
        <f t="shared" si="77"/>
        <v>1.7707570630802034</v>
      </c>
      <c r="EX32" s="42">
        <f t="shared" si="77"/>
        <v>1.9057573153443854</v>
      </c>
      <c r="EY32" s="42">
        <f t="shared" si="77"/>
        <v>2.0203929970697807</v>
      </c>
      <c r="EZ32" s="42">
        <f t="shared" si="77"/>
        <v>2.1002380915082366</v>
      </c>
      <c r="FA32" s="42">
        <f t="shared" si="77"/>
        <v>2.1442879069978673</v>
      </c>
      <c r="FB32" s="42">
        <f t="shared" si="77"/>
        <v>2.1630033429176629</v>
      </c>
      <c r="FC32" s="42">
        <f t="shared" si="77"/>
        <v>2.1690383761548051</v>
      </c>
      <c r="FD32" s="42">
        <f t="shared" si="77"/>
        <v>2.1705241156695969</v>
      </c>
      <c r="FE32" s="42">
        <f t="shared" si="77"/>
        <v>2.1708124548179133</v>
      </c>
      <c r="FF32" s="42">
        <f t="shared" si="77"/>
        <v>2.1708593126887905</v>
      </c>
      <c r="FG32" s="42">
        <f t="shared" ref="FG32:FS49" si="78">EC32+$CA32</f>
        <v>2.1708662557873271</v>
      </c>
      <c r="FH32" s="42">
        <f t="shared" si="78"/>
        <v>2.1708672211837365</v>
      </c>
      <c r="FI32" s="42">
        <f t="shared" si="78"/>
        <v>2.1708674045109437</v>
      </c>
      <c r="FJ32" s="42">
        <f t="shared" si="78"/>
        <v>2.1708674579555969</v>
      </c>
      <c r="FK32" s="42">
        <f t="shared" si="78"/>
        <v>2.1708674787030633</v>
      </c>
      <c r="FL32" s="42">
        <f t="shared" si="78"/>
        <v>2.1708674884843076</v>
      </c>
      <c r="FM32" s="42">
        <f t="shared" si="78"/>
        <v>2.1708674937649954</v>
      </c>
      <c r="FN32" s="42">
        <f t="shared" si="78"/>
        <v>2.1708674969066104</v>
      </c>
      <c r="FO32" s="42">
        <f t="shared" si="78"/>
        <v>2.1708674989134646</v>
      </c>
      <c r="FP32" s="42">
        <f t="shared" si="78"/>
        <v>2.1708675002654223</v>
      </c>
      <c r="FQ32" s="42">
        <f t="shared" si="78"/>
        <v>2.1708675012136958</v>
      </c>
      <c r="FR32" s="42">
        <f t="shared" si="78"/>
        <v>2.1708675018997874</v>
      </c>
      <c r="FS32" s="42">
        <f t="shared" si="78"/>
        <v>2.1708675024083099</v>
      </c>
      <c r="FT32" s="42"/>
      <c r="FU32" s="42">
        <f t="shared" ref="FU32:GJ47" si="79">300*EQ32*AR32</f>
        <v>114.24335554968205</v>
      </c>
      <c r="FV32" s="42">
        <f t="shared" si="79"/>
        <v>183.78789801681992</v>
      </c>
      <c r="FW32" s="42">
        <f t="shared" si="79"/>
        <v>292.30433649212171</v>
      </c>
      <c r="FX32" s="42">
        <f t="shared" si="79"/>
        <v>459.09836364816891</v>
      </c>
      <c r="FY32" s="42">
        <f t="shared" si="79"/>
        <v>758.42008155091139</v>
      </c>
      <c r="FZ32" s="42">
        <f t="shared" si="79"/>
        <v>1246.8703497103154</v>
      </c>
      <c r="GA32" s="42">
        <f t="shared" si="79"/>
        <v>2022.4506733215896</v>
      </c>
      <c r="GB32" s="42">
        <f t="shared" si="79"/>
        <v>3199.7705379491026</v>
      </c>
      <c r="GC32" s="42">
        <f t="shared" si="79"/>
        <v>4884.7483962006154</v>
      </c>
      <c r="GD32" s="42">
        <f t="shared" si="79"/>
        <v>7149.7595049903657</v>
      </c>
      <c r="GE32" s="42">
        <f t="shared" si="79"/>
        <v>10033.131604347622</v>
      </c>
      <c r="GF32" s="42">
        <f t="shared" si="79"/>
        <v>13556.568291512753</v>
      </c>
      <c r="GG32" s="42">
        <f t="shared" si="79"/>
        <v>17720.678148748644</v>
      </c>
      <c r="GH32" s="42">
        <f t="shared" si="79"/>
        <v>22468.474677661656</v>
      </c>
      <c r="GI32" s="42">
        <f t="shared" si="79"/>
        <v>27654.597470397759</v>
      </c>
      <c r="GJ32" s="42">
        <f t="shared" si="79"/>
        <v>33047.733444326004</v>
      </c>
      <c r="GK32" s="42">
        <f t="shared" ref="GK32:GW49" si="80">300*FG32*BH32</f>
        <v>38361.950238211866</v>
      </c>
      <c r="GL32" s="42">
        <f t="shared" si="80"/>
        <v>42513.817063350616</v>
      </c>
      <c r="GM32" s="42">
        <f t="shared" si="80"/>
        <v>45351.71783608789</v>
      </c>
      <c r="GN32" s="42">
        <f t="shared" si="80"/>
        <v>47329.72976538747</v>
      </c>
      <c r="GO32" s="42">
        <f t="shared" si="80"/>
        <v>48740.602186888005</v>
      </c>
      <c r="GP32" s="42">
        <f t="shared" si="80"/>
        <v>49768.764131479547</v>
      </c>
      <c r="GQ32" s="42">
        <f t="shared" si="80"/>
        <v>50532.296801613738</v>
      </c>
      <c r="GR32" s="42">
        <f t="shared" si="80"/>
        <v>51108.532459736169</v>
      </c>
      <c r="GS32" s="42">
        <f t="shared" si="80"/>
        <v>51549.361546219661</v>
      </c>
      <c r="GT32" s="42">
        <f t="shared" si="80"/>
        <v>51890.441741144321</v>
      </c>
      <c r="GU32" s="42">
        <f t="shared" si="80"/>
        <v>52156.829977429414</v>
      </c>
      <c r="GV32" s="42">
        <f t="shared" si="80"/>
        <v>52366.498166304715</v>
      </c>
      <c r="GW32" s="42">
        <f t="shared" si="80"/>
        <v>52532.576293991151</v>
      </c>
      <c r="GX32"/>
    </row>
    <row r="33" spans="1:206" x14ac:dyDescent="0.25">
      <c r="A33" s="24">
        <v>29</v>
      </c>
      <c r="C33" s="3"/>
      <c r="D33" s="42" t="s">
        <v>5</v>
      </c>
      <c r="E33" s="42">
        <v>110</v>
      </c>
      <c r="F33" s="42">
        <v>2.8199999999999999E-2</v>
      </c>
      <c r="G33" s="42">
        <v>1.5</v>
      </c>
      <c r="H33" s="42"/>
      <c r="I33" s="42"/>
      <c r="J33" s="42">
        <v>0.7</v>
      </c>
      <c r="K33" s="42">
        <v>64</v>
      </c>
      <c r="L33" s="42">
        <f>IF('Graph-Settings'!$I$6='Graph-Settings'!$C$46, K33, 'Graph-Settings'!$I$6)</f>
        <v>64</v>
      </c>
      <c r="M33" s="42">
        <f t="shared" ref="M33:M43" si="81">EXP(50*LN($J33)*(1/$L33-1/$K33))</f>
        <v>1</v>
      </c>
      <c r="N33" s="42">
        <f t="shared" ref="N33:AC43" si="82">$E33*(1-EXP(-$F33*N$31))^$G33</f>
        <v>5.1668599337897323</v>
      </c>
      <c r="O33" s="42">
        <f t="shared" si="82"/>
        <v>6.1566468487915174</v>
      </c>
      <c r="P33" s="42">
        <f t="shared" si="82"/>
        <v>7.3229537146236563</v>
      </c>
      <c r="Q33" s="42">
        <f t="shared" si="82"/>
        <v>8.6927120781086806</v>
      </c>
      <c r="R33" s="42">
        <f t="shared" si="82"/>
        <v>10.295383121448808</v>
      </c>
      <c r="S33" s="42">
        <f t="shared" si="82"/>
        <v>12.162616323421934</v>
      </c>
      <c r="T33" s="42">
        <f t="shared" si="82"/>
        <v>14.327641408252715</v>
      </c>
      <c r="U33" s="42">
        <f t="shared" si="82"/>
        <v>16.824319191344674</v>
      </c>
      <c r="V33" s="42">
        <f t="shared" si="82"/>
        <v>19.685774048576864</v>
      </c>
      <c r="W33" s="42">
        <f t="shared" si="82"/>
        <v>22.942536883593526</v>
      </c>
      <c r="X33" s="42">
        <f t="shared" si="82"/>
        <v>26.620147807416149</v>
      </c>
      <c r="Y33" s="42">
        <f t="shared" si="82"/>
        <v>30.736208356335009</v>
      </c>
      <c r="Z33" s="42">
        <f t="shared" si="82"/>
        <v>35.296940138980389</v>
      </c>
      <c r="AA33" s="42">
        <f t="shared" si="82"/>
        <v>40.293404981258803</v>
      </c>
      <c r="AB33" s="42">
        <f t="shared" si="82"/>
        <v>45.697671401480541</v>
      </c>
      <c r="AC33" s="42">
        <f t="shared" si="82"/>
        <v>51.459366146253878</v>
      </c>
      <c r="AD33" s="42">
        <f t="shared" si="68"/>
        <v>57.503207794796147</v>
      </c>
      <c r="AE33" s="42">
        <f t="shared" si="68"/>
        <v>62.677909654475023</v>
      </c>
      <c r="AF33" s="42">
        <f t="shared" si="68"/>
        <v>66.575689256862603</v>
      </c>
      <c r="AG33" s="42">
        <f t="shared" si="68"/>
        <v>69.541847455879875</v>
      </c>
      <c r="AH33" s="42">
        <f t="shared" si="68"/>
        <v>71.824608559048343</v>
      </c>
      <c r="AI33" s="42">
        <f t="shared" si="68"/>
        <v>73.598677308553164</v>
      </c>
      <c r="AJ33" s="42">
        <f t="shared" si="68"/>
        <v>74.988901957673647</v>
      </c>
      <c r="AK33" s="42">
        <f t="shared" si="68"/>
        <v>76.085941340121465</v>
      </c>
      <c r="AL33" s="42">
        <f t="shared" si="68"/>
        <v>76.956651919492998</v>
      </c>
      <c r="AM33" s="42">
        <f t="shared" si="68"/>
        <v>77.651045561532115</v>
      </c>
      <c r="AN33" s="42">
        <f t="shared" si="68"/>
        <v>78.207016945434475</v>
      </c>
      <c r="AO33" s="42">
        <f t="shared" si="68"/>
        <v>78.653606824666298</v>
      </c>
      <c r="AP33" s="42">
        <f t="shared" si="68"/>
        <v>79.013291560595647</v>
      </c>
      <c r="AQ33" s="3"/>
      <c r="AR33" s="56">
        <f>$M33*N33</f>
        <v>5.1668599337897323</v>
      </c>
      <c r="AS33" s="56">
        <f t="shared" si="69"/>
        <v>6.1566468487915174</v>
      </c>
      <c r="AT33" s="56">
        <f t="shared" si="69"/>
        <v>7.3229537146236563</v>
      </c>
      <c r="AU33" s="56">
        <f t="shared" si="69"/>
        <v>8.6927120781086806</v>
      </c>
      <c r="AV33" s="56">
        <f t="shared" si="69"/>
        <v>10.295383121448808</v>
      </c>
      <c r="AW33" s="56">
        <f t="shared" si="69"/>
        <v>12.162616323421934</v>
      </c>
      <c r="AX33" s="56">
        <f>$M33*T33</f>
        <v>14.327641408252715</v>
      </c>
      <c r="AY33" s="56">
        <f t="shared" si="70"/>
        <v>16.824319191344674</v>
      </c>
      <c r="AZ33" s="56">
        <f t="shared" si="70"/>
        <v>19.685774048576864</v>
      </c>
      <c r="BA33" s="56">
        <f t="shared" si="70"/>
        <v>22.942536883593526</v>
      </c>
      <c r="BB33" s="56">
        <f t="shared" si="70"/>
        <v>26.620147807416149</v>
      </c>
      <c r="BC33" s="56">
        <f t="shared" si="70"/>
        <v>30.736208356335009</v>
      </c>
      <c r="BD33" s="56">
        <f t="shared" si="70"/>
        <v>35.296940138980389</v>
      </c>
      <c r="BE33" s="56">
        <f t="shared" si="70"/>
        <v>40.293404981258803</v>
      </c>
      <c r="BF33" s="56">
        <f t="shared" si="70"/>
        <v>45.697671401480541</v>
      </c>
      <c r="BG33" s="56">
        <f t="shared" si="70"/>
        <v>51.459366146253878</v>
      </c>
      <c r="BH33" s="56">
        <f t="shared" si="70"/>
        <v>57.503207794796147</v>
      </c>
      <c r="BI33" s="56">
        <f t="shared" si="70"/>
        <v>62.677909654475023</v>
      </c>
      <c r="BJ33" s="56">
        <f t="shared" si="70"/>
        <v>66.575689256862603</v>
      </c>
      <c r="BK33" s="56">
        <f t="shared" si="70"/>
        <v>69.541847455879875</v>
      </c>
      <c r="BL33" s="56">
        <f t="shared" si="70"/>
        <v>71.824608559048343</v>
      </c>
      <c r="BM33" s="56">
        <f t="shared" si="70"/>
        <v>73.598677308553164</v>
      </c>
      <c r="BN33" s="56">
        <f t="shared" si="70"/>
        <v>74.988901957673647</v>
      </c>
      <c r="BO33" s="56">
        <f t="shared" si="71"/>
        <v>76.085941340121465</v>
      </c>
      <c r="BP33" s="56">
        <f t="shared" si="71"/>
        <v>76.956651919492998</v>
      </c>
      <c r="BQ33" s="56">
        <f t="shared" si="71"/>
        <v>77.651045561532115</v>
      </c>
      <c r="BR33" s="56">
        <f t="shared" si="71"/>
        <v>78.207016945434475</v>
      </c>
      <c r="BS33" s="56">
        <f t="shared" si="71"/>
        <v>78.653606824666298</v>
      </c>
      <c r="BT33" s="56">
        <f t="shared" si="71"/>
        <v>79.013291560595647</v>
      </c>
      <c r="BU33" s="3"/>
      <c r="BV33" s="3"/>
      <c r="BW33" s="56" t="s">
        <v>5</v>
      </c>
      <c r="BX33" s="42"/>
      <c r="BY33" s="42"/>
      <c r="BZ33" s="42"/>
      <c r="CA33" s="42">
        <f>5*(1-EXP(-0.0115*L33))</f>
        <v>2.6048690340562439</v>
      </c>
      <c r="CB33" s="42"/>
      <c r="CC33" s="42">
        <v>3</v>
      </c>
      <c r="CD33" s="42">
        <v>0.8</v>
      </c>
      <c r="CE33" s="42">
        <f t="shared" si="72"/>
        <v>842.01696990845005</v>
      </c>
      <c r="CF33" s="42">
        <f t="shared" ref="CF33:CF36" si="83">CE33/(300*CA33)</f>
        <v>1.0774911123487847</v>
      </c>
      <c r="CG33" s="42"/>
      <c r="CH33" s="3"/>
      <c r="CI33" s="56">
        <f t="shared" si="73"/>
        <v>0.60958883615258319</v>
      </c>
      <c r="CJ33" s="42">
        <f t="shared" si="73"/>
        <v>0.68907570453643963</v>
      </c>
      <c r="CK33" s="42">
        <f t="shared" si="73"/>
        <v>0.76223117443952015</v>
      </c>
      <c r="CL33" s="42">
        <f t="shared" si="73"/>
        <v>0.82648666471642596</v>
      </c>
      <c r="CM33" s="42">
        <f t="shared" si="73"/>
        <v>0.8799821937861918</v>
      </c>
      <c r="CN33" s="42">
        <f t="shared" si="73"/>
        <v>0.92188543896042818</v>
      </c>
      <c r="CO33" s="42">
        <f t="shared" si="73"/>
        <v>0.95252417135339451</v>
      </c>
      <c r="CP33" s="42">
        <f t="shared" si="73"/>
        <v>0.97326469916506231</v>
      </c>
      <c r="CQ33" s="42">
        <f t="shared" si="73"/>
        <v>0.98615602384105605</v>
      </c>
      <c r="CR33" s="42">
        <f t="shared" si="73"/>
        <v>0.99345438898110905</v>
      </c>
      <c r="CS33" s="42">
        <f t="shared" si="73"/>
        <v>0.9971906750051972</v>
      </c>
      <c r="CT33" s="42">
        <f t="shared" si="73"/>
        <v>0.99890992084500563</v>
      </c>
      <c r="CU33" s="42">
        <f t="shared" si="73"/>
        <v>0.99961814640276336</v>
      </c>
      <c r="CV33" s="42">
        <f t="shared" si="73"/>
        <v>0.9998789927612588</v>
      </c>
      <c r="CW33" s="42">
        <f t="shared" si="73"/>
        <v>0.99996508665649708</v>
      </c>
      <c r="CX33" s="42">
        <f t="shared" si="73"/>
        <v>0.9999907216910946</v>
      </c>
      <c r="CY33" s="42">
        <f t="shared" si="74"/>
        <v>0.99999768919552612</v>
      </c>
      <c r="CZ33" s="42">
        <f t="shared" si="74"/>
        <v>0.99999929713167335</v>
      </c>
      <c r="DA33" s="42">
        <f t="shared" si="74"/>
        <v>0.99999971323006798</v>
      </c>
      <c r="DB33" s="42">
        <f t="shared" si="74"/>
        <v>0.99999985503912503</v>
      </c>
      <c r="DC33" s="42">
        <f t="shared" si="74"/>
        <v>0.99999991425062273</v>
      </c>
      <c r="DD33" s="42">
        <f t="shared" si="74"/>
        <v>0.99999994298051731</v>
      </c>
      <c r="DE33" s="42">
        <f t="shared" si="74"/>
        <v>0.99999995858507418</v>
      </c>
      <c r="DF33" s="42">
        <f t="shared" si="74"/>
        <v>0.99999996782073552</v>
      </c>
      <c r="DG33" s="42">
        <f t="shared" si="74"/>
        <v>0.99999997366078608</v>
      </c>
      <c r="DH33" s="42">
        <f t="shared" si="74"/>
        <v>0.99999997754870462</v>
      </c>
      <c r="DI33" s="42">
        <f t="shared" si="74"/>
        <v>0.99999998024365122</v>
      </c>
      <c r="DJ33" s="42">
        <f t="shared" si="74"/>
        <v>0.99999998217219666</v>
      </c>
      <c r="DK33" s="42">
        <f t="shared" si="74"/>
        <v>0.99999998358768882</v>
      </c>
      <c r="DL33" s="42"/>
      <c r="DM33" s="42">
        <f t="shared" si="75"/>
        <v>0.48767106892206658</v>
      </c>
      <c r="DN33" s="42">
        <f t="shared" si="75"/>
        <v>0.55126056362915177</v>
      </c>
      <c r="DO33" s="42">
        <f t="shared" si="75"/>
        <v>0.60978493955161617</v>
      </c>
      <c r="DP33" s="42">
        <f t="shared" si="75"/>
        <v>0.66118933177314076</v>
      </c>
      <c r="DQ33" s="42">
        <f t="shared" si="75"/>
        <v>0.70398575502895344</v>
      </c>
      <c r="DR33" s="42">
        <f t="shared" si="75"/>
        <v>0.73750835116834257</v>
      </c>
      <c r="DS33" s="42">
        <f t="shared" si="75"/>
        <v>0.76201933708271563</v>
      </c>
      <c r="DT33" s="42">
        <f t="shared" si="75"/>
        <v>0.77861175933204985</v>
      </c>
      <c r="DU33" s="42">
        <f t="shared" si="75"/>
        <v>0.78892481907284484</v>
      </c>
      <c r="DV33" s="42">
        <f t="shared" si="75"/>
        <v>0.79476351118488731</v>
      </c>
      <c r="DW33" s="42">
        <f t="shared" si="75"/>
        <v>0.79775254000415785</v>
      </c>
      <c r="DX33" s="42">
        <f t="shared" si="75"/>
        <v>0.79912793667600457</v>
      </c>
      <c r="DY33" s="42">
        <f t="shared" si="75"/>
        <v>0.79969451712221074</v>
      </c>
      <c r="DZ33" s="42">
        <f t="shared" si="75"/>
        <v>0.79990319420900713</v>
      </c>
      <c r="EA33" s="42">
        <f t="shared" si="75"/>
        <v>0.79997206932519771</v>
      </c>
      <c r="EB33" s="42">
        <f t="shared" si="75"/>
        <v>0.79999257735287577</v>
      </c>
      <c r="EC33" s="42">
        <f t="shared" si="76"/>
        <v>0.79999815135642094</v>
      </c>
      <c r="ED33" s="42">
        <f t="shared" si="76"/>
        <v>0.79999943770533877</v>
      </c>
      <c r="EE33" s="42">
        <f t="shared" si="76"/>
        <v>0.79999977058405447</v>
      </c>
      <c r="EF33" s="42">
        <f t="shared" si="76"/>
        <v>0.79999988403130007</v>
      </c>
      <c r="EG33" s="42">
        <f t="shared" si="76"/>
        <v>0.79999993140049819</v>
      </c>
      <c r="EH33" s="42">
        <f t="shared" si="76"/>
        <v>0.79999995438441385</v>
      </c>
      <c r="EI33" s="42">
        <f t="shared" si="76"/>
        <v>0.79999996686805941</v>
      </c>
      <c r="EJ33" s="42">
        <f t="shared" si="76"/>
        <v>0.79999997425658842</v>
      </c>
      <c r="EK33" s="42">
        <f t="shared" si="76"/>
        <v>0.79999997892862895</v>
      </c>
      <c r="EL33" s="42">
        <f t="shared" si="76"/>
        <v>0.79999998203896372</v>
      </c>
      <c r="EM33" s="42">
        <f t="shared" si="76"/>
        <v>0.79999998419492102</v>
      </c>
      <c r="EN33" s="42">
        <f t="shared" si="76"/>
        <v>0.79999998573775732</v>
      </c>
      <c r="EO33" s="42">
        <f t="shared" si="76"/>
        <v>0.79999998687015106</v>
      </c>
      <c r="EP33" s="42"/>
      <c r="EQ33" s="42">
        <f t="shared" si="77"/>
        <v>3.0925401029783104</v>
      </c>
      <c r="ER33" s="42">
        <f t="shared" si="77"/>
        <v>3.1561295976853958</v>
      </c>
      <c r="ES33" s="42">
        <f t="shared" si="77"/>
        <v>3.2146539736078603</v>
      </c>
      <c r="ET33" s="42">
        <f t="shared" si="77"/>
        <v>3.2660583658293847</v>
      </c>
      <c r="EU33" s="42">
        <f t="shared" si="77"/>
        <v>3.3088547890851974</v>
      </c>
      <c r="EV33" s="42">
        <f t="shared" si="77"/>
        <v>3.3423773852245864</v>
      </c>
      <c r="EW33" s="42">
        <f t="shared" si="77"/>
        <v>3.3668883711389594</v>
      </c>
      <c r="EX33" s="42">
        <f t="shared" si="77"/>
        <v>3.3834807933882938</v>
      </c>
      <c r="EY33" s="42">
        <f t="shared" si="77"/>
        <v>3.3937938531290888</v>
      </c>
      <c r="EZ33" s="42">
        <f t="shared" si="77"/>
        <v>3.3996325452411313</v>
      </c>
      <c r="FA33" s="42">
        <f t="shared" si="77"/>
        <v>3.4026215740604018</v>
      </c>
      <c r="FB33" s="42">
        <f t="shared" si="77"/>
        <v>3.4039969707322486</v>
      </c>
      <c r="FC33" s="42">
        <f t="shared" si="77"/>
        <v>3.4045635511784544</v>
      </c>
      <c r="FD33" s="42">
        <f t="shared" si="77"/>
        <v>3.4047722282652511</v>
      </c>
      <c r="FE33" s="42">
        <f t="shared" si="77"/>
        <v>3.4048411033814414</v>
      </c>
      <c r="FF33" s="42">
        <f t="shared" si="77"/>
        <v>3.4048616114091197</v>
      </c>
      <c r="FG33" s="42">
        <f t="shared" si="78"/>
        <v>3.4048671854126651</v>
      </c>
      <c r="FH33" s="42">
        <f t="shared" si="78"/>
        <v>3.4048684717615827</v>
      </c>
      <c r="FI33" s="42">
        <f t="shared" si="78"/>
        <v>3.4048688046402984</v>
      </c>
      <c r="FJ33" s="42">
        <f t="shared" si="78"/>
        <v>3.4048689180875442</v>
      </c>
      <c r="FK33" s="42">
        <f t="shared" si="78"/>
        <v>3.4048689654567421</v>
      </c>
      <c r="FL33" s="42">
        <f t="shared" si="78"/>
        <v>3.4048689884406578</v>
      </c>
      <c r="FM33" s="42">
        <f t="shared" si="78"/>
        <v>3.4048690009243034</v>
      </c>
      <c r="FN33" s="42">
        <f t="shared" si="78"/>
        <v>3.4048690083128323</v>
      </c>
      <c r="FO33" s="42">
        <f t="shared" si="78"/>
        <v>3.4048690129848729</v>
      </c>
      <c r="FP33" s="42">
        <f t="shared" si="78"/>
        <v>3.4048690160952075</v>
      </c>
      <c r="FQ33" s="42">
        <f t="shared" si="78"/>
        <v>3.4048690182511647</v>
      </c>
      <c r="FR33" s="42">
        <f t="shared" si="78"/>
        <v>3.4048690197940013</v>
      </c>
      <c r="FS33" s="42">
        <f t="shared" si="78"/>
        <v>3.404869020926395</v>
      </c>
      <c r="FT33" s="42"/>
      <c r="FU33" s="42">
        <f t="shared" si="79"/>
        <v>4793.6164655149814</v>
      </c>
      <c r="FV33" s="42">
        <f t="shared" si="79"/>
        <v>5829.3526025902293</v>
      </c>
      <c r="FW33" s="42">
        <f t="shared" si="79"/>
        <v>7062.2286771784129</v>
      </c>
      <c r="FX33" s="42">
        <f t="shared" si="79"/>
        <v>8517.2715013358975</v>
      </c>
      <c r="FY33" s="42">
        <f t="shared" si="79"/>
        <v>10219.778324061837</v>
      </c>
      <c r="FZ33" s="42">
        <f t="shared" si="79"/>
        <v>12195.616123370663</v>
      </c>
      <c r="GA33" s="42">
        <f t="shared" si="79"/>
        <v>14471.870772988526</v>
      </c>
      <c r="GB33" s="42">
        <f t="shared" si="79"/>
        <v>17077.428253724633</v>
      </c>
      <c r="GC33" s="42">
        <f t="shared" si="79"/>
        <v>20042.837688044488</v>
      </c>
      <c r="GD33" s="42">
        <f t="shared" si="79"/>
        <v>23398.858517957877</v>
      </c>
      <c r="GE33" s="42">
        <f t="shared" si="79"/>
        <v>27173.486770257266</v>
      </c>
      <c r="GF33" s="42">
        <f t="shared" si="79"/>
        <v>31387.788041027878</v>
      </c>
      <c r="GG33" s="42">
        <f t="shared" si="79"/>
        <v>36051.202759590124</v>
      </c>
      <c r="GH33" s="42">
        <f t="shared" si="79"/>
        <v>41156.959878730413</v>
      </c>
      <c r="GI33" s="42">
        <f t="shared" si="79"/>
        <v>46677.992974973859</v>
      </c>
      <c r="GJ33" s="42">
        <f t="shared" si="79"/>
        <v>52563.606101647762</v>
      </c>
      <c r="GK33" s="42">
        <f t="shared" si="80"/>
        <v>58737.235582940157</v>
      </c>
      <c r="GL33" s="42">
        <f t="shared" si="80"/>
        <v>64023.011537532875</v>
      </c>
      <c r="GM33" s="42">
        <f t="shared" si="80"/>
        <v>68004.446249435321</v>
      </c>
      <c r="GN33" s="42">
        <f t="shared" si="80"/>
        <v>71034.262472673232</v>
      </c>
      <c r="GO33" s="42">
        <f t="shared" si="80"/>
        <v>73366.01419163472</v>
      </c>
      <c r="GP33" s="42">
        <f t="shared" si="80"/>
        <v>75178.156187443135</v>
      </c>
      <c r="GQ33" s="42">
        <f t="shared" si="80"/>
        <v>76598.216306710441</v>
      </c>
      <c r="GR33" s="42">
        <f t="shared" si="80"/>
        <v>77718.799091186316</v>
      </c>
      <c r="GS33" s="42">
        <f t="shared" si="80"/>
        <v>78608.195839123364</v>
      </c>
      <c r="GT33" s="42">
        <f t="shared" si="80"/>
        <v>79317.491729957401</v>
      </c>
      <c r="GU33" s="42">
        <f t="shared" si="80"/>
        <v>79885.394702206104</v>
      </c>
      <c r="GV33" s="42">
        <f t="shared" si="80"/>
        <v>80341.568751709288</v>
      </c>
      <c r="GW33" s="42">
        <f t="shared" si="80"/>
        <v>80708.972602829119</v>
      </c>
      <c r="GX33"/>
    </row>
    <row r="34" spans="1:206" x14ac:dyDescent="0.25">
      <c r="A34" s="24">
        <v>30</v>
      </c>
      <c r="C34" s="3"/>
      <c r="D34" s="42" t="s">
        <v>6</v>
      </c>
      <c r="E34" s="42">
        <v>110</v>
      </c>
      <c r="F34" s="42">
        <v>4.4400000000000002E-2</v>
      </c>
      <c r="G34" s="42">
        <v>3</v>
      </c>
      <c r="H34" s="42"/>
      <c r="I34" s="42"/>
      <c r="J34" s="42">
        <v>0.75</v>
      </c>
      <c r="K34" s="42">
        <v>62</v>
      </c>
      <c r="L34" s="42">
        <f>IF('Graph-Settings'!$I$6='Graph-Settings'!$C$46, K34, 'Graph-Settings'!$I$6)</f>
        <v>62</v>
      </c>
      <c r="M34" s="42">
        <f t="shared" si="81"/>
        <v>1</v>
      </c>
      <c r="N34" s="42">
        <f t="shared" si="82"/>
        <v>0.84300057308549536</v>
      </c>
      <c r="O34" s="42">
        <f t="shared" si="82"/>
        <v>1.1789692747425624</v>
      </c>
      <c r="P34" s="42">
        <f t="shared" si="82"/>
        <v>1.6398841322523288</v>
      </c>
      <c r="Q34" s="42">
        <f t="shared" si="68"/>
        <v>2.2671227014020743</v>
      </c>
      <c r="R34" s="42">
        <f t="shared" si="68"/>
        <v>3.1129645773046954</v>
      </c>
      <c r="S34" s="42">
        <f t="shared" si="68"/>
        <v>4.2419583413052013</v>
      </c>
      <c r="T34" s="42">
        <f t="shared" si="68"/>
        <v>5.7316063355025131</v>
      </c>
      <c r="U34" s="42">
        <f t="shared" si="68"/>
        <v>7.6718058295073197</v>
      </c>
      <c r="V34" s="42">
        <f t="shared" si="68"/>
        <v>10.162339387461911</v>
      </c>
      <c r="W34" s="42">
        <f t="shared" si="68"/>
        <v>13.307631724454154</v>
      </c>
      <c r="X34" s="42">
        <f t="shared" si="68"/>
        <v>17.208070098635488</v>
      </c>
      <c r="Y34" s="42">
        <f t="shared" si="68"/>
        <v>21.947524743247339</v>
      </c>
      <c r="Z34" s="42">
        <f t="shared" si="68"/>
        <v>27.577400193559672</v>
      </c>
      <c r="AA34" s="42">
        <f t="shared" si="68"/>
        <v>34.09862892813414</v>
      </c>
      <c r="AB34" s="42">
        <f t="shared" si="68"/>
        <v>41.444376710175995</v>
      </c>
      <c r="AC34" s="42">
        <f t="shared" si="68"/>
        <v>49.467543154661655</v>
      </c>
      <c r="AD34" s="42">
        <f t="shared" si="68"/>
        <v>57.937862443014545</v>
      </c>
      <c r="AE34" s="42">
        <f t="shared" si="68"/>
        <v>65.114200328733659</v>
      </c>
      <c r="AF34" s="42">
        <f t="shared" si="68"/>
        <v>70.411128680931384</v>
      </c>
      <c r="AG34" s="42">
        <f t="shared" si="68"/>
        <v>74.351764293128085</v>
      </c>
      <c r="AH34" s="42">
        <f t="shared" si="68"/>
        <v>77.319152489861651</v>
      </c>
      <c r="AI34" s="42">
        <f t="shared" si="68"/>
        <v>79.580447108876072</v>
      </c>
      <c r="AJ34" s="42">
        <f t="shared" si="68"/>
        <v>81.322423717835122</v>
      </c>
      <c r="AK34" s="42">
        <f t="shared" si="68"/>
        <v>82.67710324898124</v>
      </c>
      <c r="AL34" s="42">
        <f t="shared" si="68"/>
        <v>83.739146599127807</v>
      </c>
      <c r="AM34" s="42">
        <f t="shared" si="68"/>
        <v>84.577462093174631</v>
      </c>
      <c r="AN34" s="42">
        <f t="shared" si="68"/>
        <v>85.242956984005943</v>
      </c>
      <c r="AO34" s="42">
        <f t="shared" si="68"/>
        <v>85.773760673226931</v>
      </c>
      <c r="AP34" s="42">
        <f t="shared" si="68"/>
        <v>86.198790115918172</v>
      </c>
      <c r="AQ34" s="3"/>
      <c r="AR34" s="56">
        <f>$M34*N34</f>
        <v>0.84300057308549536</v>
      </c>
      <c r="AS34" s="56">
        <f t="shared" si="69"/>
        <v>1.1789692747425624</v>
      </c>
      <c r="AT34" s="56">
        <f t="shared" si="69"/>
        <v>1.6398841322523288</v>
      </c>
      <c r="AU34" s="56">
        <f t="shared" si="69"/>
        <v>2.2671227014020743</v>
      </c>
      <c r="AV34" s="56">
        <f t="shared" si="69"/>
        <v>3.1129645773046954</v>
      </c>
      <c r="AW34" s="56">
        <f t="shared" si="69"/>
        <v>4.2419583413052013</v>
      </c>
      <c r="AX34" s="56">
        <f>$M34*T34</f>
        <v>5.7316063355025131</v>
      </c>
      <c r="AY34" s="56">
        <f t="shared" si="70"/>
        <v>7.6718058295073197</v>
      </c>
      <c r="AZ34" s="56">
        <f t="shared" si="70"/>
        <v>10.162339387461911</v>
      </c>
      <c r="BA34" s="56">
        <f t="shared" si="70"/>
        <v>13.307631724454154</v>
      </c>
      <c r="BB34" s="56">
        <f t="shared" si="70"/>
        <v>17.208070098635488</v>
      </c>
      <c r="BC34" s="56">
        <f t="shared" si="70"/>
        <v>21.947524743247339</v>
      </c>
      <c r="BD34" s="56">
        <f t="shared" si="70"/>
        <v>27.577400193559672</v>
      </c>
      <c r="BE34" s="56">
        <f t="shared" si="70"/>
        <v>34.09862892813414</v>
      </c>
      <c r="BF34" s="56">
        <f t="shared" si="70"/>
        <v>41.444376710175995</v>
      </c>
      <c r="BG34" s="56">
        <f t="shared" si="70"/>
        <v>49.467543154661655</v>
      </c>
      <c r="BH34" s="56">
        <f t="shared" si="70"/>
        <v>57.937862443014545</v>
      </c>
      <c r="BI34" s="56">
        <f t="shared" si="70"/>
        <v>65.114200328733659</v>
      </c>
      <c r="BJ34" s="56">
        <f t="shared" si="70"/>
        <v>70.411128680931384</v>
      </c>
      <c r="BK34" s="56">
        <f t="shared" si="70"/>
        <v>74.351764293128085</v>
      </c>
      <c r="BL34" s="56">
        <f t="shared" si="70"/>
        <v>77.319152489861651</v>
      </c>
      <c r="BM34" s="56">
        <f t="shared" si="70"/>
        <v>79.580447108876072</v>
      </c>
      <c r="BN34" s="56">
        <f t="shared" si="70"/>
        <v>81.322423717835122</v>
      </c>
      <c r="BO34" s="56">
        <f t="shared" si="71"/>
        <v>82.67710324898124</v>
      </c>
      <c r="BP34" s="56">
        <f t="shared" si="71"/>
        <v>83.739146599127807</v>
      </c>
      <c r="BQ34" s="56">
        <f t="shared" si="71"/>
        <v>84.577462093174631</v>
      </c>
      <c r="BR34" s="56">
        <f t="shared" si="71"/>
        <v>85.242956984005943</v>
      </c>
      <c r="BS34" s="56">
        <f t="shared" si="71"/>
        <v>85.773760673226931</v>
      </c>
      <c r="BT34" s="56">
        <f t="shared" si="71"/>
        <v>86.198790115918172</v>
      </c>
      <c r="BU34" s="3"/>
      <c r="BV34" s="3"/>
      <c r="BW34" s="56" t="s">
        <v>6</v>
      </c>
      <c r="BX34" s="42"/>
      <c r="BY34" s="42"/>
      <c r="BZ34" s="42"/>
      <c r="CA34" s="42">
        <f>5*(1-EXP(-0.0164*L34))^2.24</f>
        <v>1.8287249655623028</v>
      </c>
      <c r="CB34" s="42"/>
      <c r="CC34" s="42">
        <v>8</v>
      </c>
      <c r="CD34" s="42">
        <v>1.1499999999999999</v>
      </c>
      <c r="CE34" s="42">
        <f t="shared" si="72"/>
        <v>3666.6878774046568</v>
      </c>
      <c r="CF34" s="42">
        <f t="shared" si="83"/>
        <v>6.6835052590448099</v>
      </c>
      <c r="CG34" s="42"/>
      <c r="CH34" s="3"/>
      <c r="CI34" s="56">
        <f t="shared" si="73"/>
        <v>0</v>
      </c>
      <c r="CJ34" s="42">
        <f t="shared" si="73"/>
        <v>0</v>
      </c>
      <c r="CK34" s="42">
        <f t="shared" si="73"/>
        <v>0</v>
      </c>
      <c r="CL34" s="42">
        <f t="shared" si="73"/>
        <v>0</v>
      </c>
      <c r="CM34" s="42">
        <f t="shared" si="73"/>
        <v>0</v>
      </c>
      <c r="CN34" s="42">
        <f t="shared" si="73"/>
        <v>0</v>
      </c>
      <c r="CO34" s="42">
        <f t="shared" si="73"/>
        <v>0</v>
      </c>
      <c r="CP34" s="42">
        <f t="shared" si="73"/>
        <v>0.20332553271888731</v>
      </c>
      <c r="CQ34" s="42">
        <f t="shared" si="73"/>
        <v>0.5507302757927155</v>
      </c>
      <c r="CR34" s="42">
        <f t="shared" si="73"/>
        <v>0.78206296475076165</v>
      </c>
      <c r="CS34" s="42">
        <f t="shared" si="73"/>
        <v>0.91113615508959256</v>
      </c>
      <c r="CT34" s="42">
        <f t="shared" si="73"/>
        <v>0.97012473747635064</v>
      </c>
      <c r="CU34" s="42">
        <f t="shared" si="73"/>
        <v>0.9918161766465059</v>
      </c>
      <c r="CV34" s="42">
        <f t="shared" si="73"/>
        <v>0.99817372780908531</v>
      </c>
      <c r="CW34" s="42">
        <f t="shared" si="73"/>
        <v>0.99966285600491722</v>
      </c>
      <c r="CX34" s="42">
        <f t="shared" si="73"/>
        <v>0.99994674019910756</v>
      </c>
      <c r="CY34" s="42">
        <f t="shared" si="74"/>
        <v>0.99999240865786121</v>
      </c>
      <c r="CZ34" s="42">
        <f t="shared" si="74"/>
        <v>0.99999854289630929</v>
      </c>
      <c r="DA34" s="42">
        <f t="shared" si="74"/>
        <v>0.99999956908431265</v>
      </c>
      <c r="DB34" s="42">
        <f t="shared" si="74"/>
        <v>0.99999982591107028</v>
      </c>
      <c r="DC34" s="42">
        <f t="shared" si="74"/>
        <v>0.99999991202374272</v>
      </c>
      <c r="DD34" s="42">
        <f t="shared" si="74"/>
        <v>0.99999994770142042</v>
      </c>
      <c r="DE34" s="42">
        <f t="shared" si="74"/>
        <v>0.99999996496615506</v>
      </c>
      <c r="DF34" s="42">
        <f t="shared" si="74"/>
        <v>0.99999997434500476</v>
      </c>
      <c r="DG34" s="42">
        <f t="shared" si="74"/>
        <v>0.99999997990505429</v>
      </c>
      <c r="DH34" s="42">
        <f t="shared" si="74"/>
        <v>0.99999998342897378</v>
      </c>
      <c r="DI34" s="42">
        <f t="shared" si="74"/>
        <v>0.99999998578081739</v>
      </c>
      <c r="DJ34" s="42">
        <f t="shared" si="74"/>
        <v>0.99999998741498164</v>
      </c>
      <c r="DK34" s="42">
        <f t="shared" si="74"/>
        <v>0.99999998858703121</v>
      </c>
      <c r="DL34" s="42"/>
      <c r="DM34" s="42">
        <f t="shared" si="75"/>
        <v>0</v>
      </c>
      <c r="DN34" s="42">
        <f t="shared" si="75"/>
        <v>0</v>
      </c>
      <c r="DO34" s="42">
        <f t="shared" si="75"/>
        <v>0</v>
      </c>
      <c r="DP34" s="42">
        <f t="shared" si="75"/>
        <v>0</v>
      </c>
      <c r="DQ34" s="42">
        <f t="shared" si="75"/>
        <v>0</v>
      </c>
      <c r="DR34" s="42">
        <f t="shared" si="75"/>
        <v>0</v>
      </c>
      <c r="DS34" s="42">
        <f t="shared" si="75"/>
        <v>0</v>
      </c>
      <c r="DT34" s="42">
        <f t="shared" si="75"/>
        <v>0.23382436262672041</v>
      </c>
      <c r="DU34" s="42">
        <f t="shared" si="75"/>
        <v>0.6333398171616228</v>
      </c>
      <c r="DV34" s="42">
        <f t="shared" si="75"/>
        <v>0.89937240946337582</v>
      </c>
      <c r="DW34" s="42">
        <f t="shared" si="75"/>
        <v>1.0478065783530313</v>
      </c>
      <c r="DX34" s="42">
        <f t="shared" si="75"/>
        <v>1.1156434480978032</v>
      </c>
      <c r="DY34" s="42">
        <f t="shared" si="75"/>
        <v>1.1405886031434818</v>
      </c>
      <c r="DZ34" s="42">
        <f t="shared" si="75"/>
        <v>1.1478997869804479</v>
      </c>
      <c r="EA34" s="42">
        <f t="shared" si="75"/>
        <v>1.1496122844056547</v>
      </c>
      <c r="EB34" s="42">
        <f t="shared" si="75"/>
        <v>1.1499387512289736</v>
      </c>
      <c r="EC34" s="42">
        <f t="shared" si="76"/>
        <v>1.1499912699565402</v>
      </c>
      <c r="ED34" s="42">
        <f t="shared" si="76"/>
        <v>1.1499983243307557</v>
      </c>
      <c r="EE34" s="42">
        <f t="shared" si="76"/>
        <v>1.1499995044469595</v>
      </c>
      <c r="EF34" s="42">
        <f t="shared" si="76"/>
        <v>1.1499997997977307</v>
      </c>
      <c r="EG34" s="42">
        <f t="shared" si="76"/>
        <v>1.1499998988273041</v>
      </c>
      <c r="EH34" s="42">
        <f t="shared" si="76"/>
        <v>1.1499999398566334</v>
      </c>
      <c r="EI34" s="42">
        <f t="shared" si="76"/>
        <v>1.1499999597110782</v>
      </c>
      <c r="EJ34" s="42">
        <f t="shared" si="76"/>
        <v>1.1499999704967554</v>
      </c>
      <c r="EK34" s="42">
        <f t="shared" si="76"/>
        <v>1.1499999768908125</v>
      </c>
      <c r="EL34" s="42">
        <f t="shared" si="76"/>
        <v>1.1499999809433197</v>
      </c>
      <c r="EM34" s="42">
        <f t="shared" si="76"/>
        <v>1.14999998364794</v>
      </c>
      <c r="EN34" s="42">
        <f t="shared" si="76"/>
        <v>1.1499999855272287</v>
      </c>
      <c r="EO34" s="42">
        <f t="shared" si="76"/>
        <v>1.1499999868750859</v>
      </c>
      <c r="EP34" s="42"/>
      <c r="EQ34" s="42">
        <f t="shared" si="77"/>
        <v>1.8287249655623028</v>
      </c>
      <c r="ER34" s="42">
        <f t="shared" si="77"/>
        <v>1.8287249655623028</v>
      </c>
      <c r="ES34" s="42">
        <f t="shared" si="77"/>
        <v>1.8287249655623028</v>
      </c>
      <c r="ET34" s="42">
        <f t="shared" si="77"/>
        <v>1.8287249655623028</v>
      </c>
      <c r="EU34" s="42">
        <f t="shared" si="77"/>
        <v>1.8287249655623028</v>
      </c>
      <c r="EV34" s="42">
        <f t="shared" si="77"/>
        <v>1.8287249655623028</v>
      </c>
      <c r="EW34" s="42">
        <f t="shared" si="77"/>
        <v>1.8287249655623028</v>
      </c>
      <c r="EX34" s="42">
        <f t="shared" si="77"/>
        <v>2.0625493281890233</v>
      </c>
      <c r="EY34" s="42">
        <f t="shared" si="77"/>
        <v>2.4620647827239255</v>
      </c>
      <c r="EZ34" s="42">
        <f t="shared" si="77"/>
        <v>2.7280973750256785</v>
      </c>
      <c r="FA34" s="42">
        <f t="shared" si="77"/>
        <v>2.8765315439153341</v>
      </c>
      <c r="FB34" s="42">
        <f t="shared" si="77"/>
        <v>2.944368413660106</v>
      </c>
      <c r="FC34" s="42">
        <f t="shared" si="77"/>
        <v>2.9693135687057843</v>
      </c>
      <c r="FD34" s="42">
        <f t="shared" si="77"/>
        <v>2.9766247525427509</v>
      </c>
      <c r="FE34" s="42">
        <f t="shared" si="77"/>
        <v>2.9783372499679572</v>
      </c>
      <c r="FF34" s="42">
        <f t="shared" si="77"/>
        <v>2.9786637167912762</v>
      </c>
      <c r="FG34" s="42">
        <f t="shared" si="78"/>
        <v>2.978716235518843</v>
      </c>
      <c r="FH34" s="42">
        <f t="shared" si="78"/>
        <v>2.9787232898930585</v>
      </c>
      <c r="FI34" s="42">
        <f t="shared" si="78"/>
        <v>2.9787244700092623</v>
      </c>
      <c r="FJ34" s="42">
        <f t="shared" si="78"/>
        <v>2.9787247653600337</v>
      </c>
      <c r="FK34" s="42">
        <f t="shared" si="78"/>
        <v>2.9787248643896067</v>
      </c>
      <c r="FL34" s="42">
        <f t="shared" si="78"/>
        <v>2.978724905418936</v>
      </c>
      <c r="FM34" s="42">
        <f t="shared" si="78"/>
        <v>2.9787249252733812</v>
      </c>
      <c r="FN34" s="42">
        <f t="shared" si="78"/>
        <v>2.9787249360590584</v>
      </c>
      <c r="FO34" s="42">
        <f t="shared" si="78"/>
        <v>2.9787249424531153</v>
      </c>
      <c r="FP34" s="42">
        <f t="shared" si="78"/>
        <v>2.9787249465056225</v>
      </c>
      <c r="FQ34" s="42">
        <f t="shared" si="78"/>
        <v>2.9787249492102426</v>
      </c>
      <c r="FR34" s="42">
        <f t="shared" si="78"/>
        <v>2.9787249510895313</v>
      </c>
      <c r="FS34" s="42">
        <f t="shared" si="78"/>
        <v>2.9787249524373887</v>
      </c>
      <c r="FT34" s="42"/>
      <c r="FU34" s="42">
        <f t="shared" si="79"/>
        <v>462.4848581954322</v>
      </c>
      <c r="FV34" s="42">
        <f t="shared" si="79"/>
        <v>646.80316390578162</v>
      </c>
      <c r="FW34" s="42">
        <f t="shared" si="79"/>
        <v>899.66911598379204</v>
      </c>
      <c r="FX34" s="42">
        <f t="shared" si="79"/>
        <v>1243.7831652141069</v>
      </c>
      <c r="FY34" s="42">
        <f t="shared" si="79"/>
        <v>1707.8268118284593</v>
      </c>
      <c r="FZ34" s="42">
        <f t="shared" si="79"/>
        <v>2327.2125364860231</v>
      </c>
      <c r="GA34" s="42">
        <f t="shared" si="79"/>
        <v>3144.4594795525527</v>
      </c>
      <c r="GB34" s="42">
        <f t="shared" si="79"/>
        <v>4747.0433878940867</v>
      </c>
      <c r="GC34" s="42">
        <f t="shared" si="79"/>
        <v>7506.1013747874595</v>
      </c>
      <c r="GD34" s="42">
        <f t="shared" si="79"/>
        <v>10891.354552587547</v>
      </c>
      <c r="GE34" s="42">
        <f t="shared" si="79"/>
        <v>14849.86693458937</v>
      </c>
      <c r="GF34" s="42">
        <f t="shared" si="79"/>
        <v>19386.479583612327</v>
      </c>
      <c r="GG34" s="42">
        <f t="shared" si="79"/>
        <v>24565.784575309877</v>
      </c>
      <c r="GH34" s="42">
        <f t="shared" si="79"/>
        <v>30449.646868576314</v>
      </c>
      <c r="GI34" s="42">
        <f t="shared" si="79"/>
        <v>37030.599287286488</v>
      </c>
      <c r="GJ34" s="42">
        <f t="shared" si="79"/>
        <v>44204.152786079198</v>
      </c>
      <c r="GK34" s="42">
        <f t="shared" si="80"/>
        <v>51774.135453079456</v>
      </c>
      <c r="GL34" s="42">
        <f t="shared" si="80"/>
        <v>58187.155506588359</v>
      </c>
      <c r="GM34" s="42">
        <f t="shared" si="80"/>
        <v>62920.605588858394</v>
      </c>
      <c r="GN34" s="42">
        <f t="shared" si="80"/>
        <v>66442.032494445739</v>
      </c>
      <c r="GO34" s="42">
        <f t="shared" si="80"/>
        <v>69093.744604524734</v>
      </c>
      <c r="GP34" s="42">
        <f t="shared" si="80"/>
        <v>71114.477936275056</v>
      </c>
      <c r="GQ34" s="42">
        <f t="shared" si="80"/>
        <v>72671.139153587603</v>
      </c>
      <c r="GR34" s="42">
        <f t="shared" si="80"/>
        <v>73881.704726660944</v>
      </c>
      <c r="GS34" s="42">
        <f t="shared" si="80"/>
        <v>74830.765390367989</v>
      </c>
      <c r="GT34" s="42">
        <f t="shared" si="80"/>
        <v>75579.898874721868</v>
      </c>
      <c r="GU34" s="42">
        <f t="shared" si="80"/>
        <v>76174.596813814191</v>
      </c>
      <c r="GV34" s="42">
        <f t="shared" si="80"/>
        <v>76648.932319836924</v>
      </c>
      <c r="GW34" s="42">
        <f t="shared" si="80"/>
        <v>77028.746096459639</v>
      </c>
      <c r="GX34"/>
    </row>
    <row r="35" spans="1:206" x14ac:dyDescent="0.25">
      <c r="A35" s="24">
        <v>31</v>
      </c>
      <c r="C35" s="3"/>
      <c r="D35" s="42" t="s">
        <v>7</v>
      </c>
      <c r="E35" s="42">
        <v>110</v>
      </c>
      <c r="F35" s="42">
        <v>2.93E-2</v>
      </c>
      <c r="G35" s="42">
        <v>1.5</v>
      </c>
      <c r="H35" s="42"/>
      <c r="I35" s="42"/>
      <c r="J35" s="42">
        <v>0.8</v>
      </c>
      <c r="K35" s="42">
        <v>66</v>
      </c>
      <c r="L35" s="42">
        <f>IF('Graph-Settings'!$I$6='Graph-Settings'!$C$46, K35, 'Graph-Settings'!$I$6)</f>
        <v>66</v>
      </c>
      <c r="M35" s="42">
        <f t="shared" si="81"/>
        <v>1</v>
      </c>
      <c r="N35" s="42">
        <f>$E35*(1-EXP(-$F35*N$31))^$G35</f>
        <v>5.4503497821536948</v>
      </c>
      <c r="O35" s="42">
        <f t="shared" si="82"/>
        <v>6.4910663172292926</v>
      </c>
      <c r="P35" s="42">
        <f t="shared" si="82"/>
        <v>7.7162041989360048</v>
      </c>
      <c r="Q35" s="42">
        <f t="shared" si="68"/>
        <v>9.1534862921511237</v>
      </c>
      <c r="R35" s="42">
        <f t="shared" si="68"/>
        <v>10.83308545664444</v>
      </c>
      <c r="S35" s="42">
        <f t="shared" si="68"/>
        <v>12.787209649221831</v>
      </c>
      <c r="T35" s="42">
        <f t="shared" si="68"/>
        <v>15.049398388997449</v>
      </c>
      <c r="U35" s="42">
        <f t="shared" si="68"/>
        <v>17.65345462553033</v>
      </c>
      <c r="V35" s="42">
        <f t="shared" si="68"/>
        <v>20.631935434241747</v>
      </c>
      <c r="W35" s="42">
        <f t="shared" si="68"/>
        <v>24.014134824999701</v>
      </c>
      <c r="X35" s="42">
        <f t="shared" si="68"/>
        <v>27.823517777690551</v>
      </c>
      <c r="Y35" s="42">
        <f t="shared" si="68"/>
        <v>32.07461264158281</v>
      </c>
      <c r="Z35" s="42">
        <f t="shared" si="68"/>
        <v>36.769445188552801</v>
      </c>
      <c r="AA35" s="42">
        <f t="shared" si="68"/>
        <v>41.893705614964198</v>
      </c>
      <c r="AB35" s="42">
        <f t="shared" si="68"/>
        <v>47.412978148101232</v>
      </c>
      <c r="AC35" s="42">
        <f t="shared" si="68"/>
        <v>53.269520910713318</v>
      </c>
      <c r="AD35" s="42">
        <f t="shared" si="68"/>
        <v>59.380237009944835</v>
      </c>
      <c r="AE35" s="42">
        <f t="shared" si="68"/>
        <v>64.583780530564653</v>
      </c>
      <c r="AF35" s="42">
        <f t="shared" si="68"/>
        <v>68.484696866461974</v>
      </c>
      <c r="AG35" s="42">
        <f t="shared" si="68"/>
        <v>71.441822096125037</v>
      </c>
      <c r="AH35" s="42">
        <f t="shared" si="68"/>
        <v>73.710530123601345</v>
      </c>
      <c r="AI35" s="42">
        <f t="shared" si="68"/>
        <v>75.469210909553638</v>
      </c>
      <c r="AJ35" s="42">
        <f t="shared" si="68"/>
        <v>76.844540512630473</v>
      </c>
      <c r="AK35" s="42">
        <f t="shared" si="68"/>
        <v>77.928010199736079</v>
      </c>
      <c r="AL35" s="42">
        <f t="shared" si="68"/>
        <v>78.78678035934692</v>
      </c>
      <c r="AM35" s="42">
        <f t="shared" si="68"/>
        <v>79.470893129837563</v>
      </c>
      <c r="AN35" s="42">
        <f t="shared" si="68"/>
        <v>80.018139397510424</v>
      </c>
      <c r="AO35" s="42">
        <f t="shared" si="68"/>
        <v>80.457398187618367</v>
      </c>
      <c r="AP35" s="42">
        <f t="shared" si="68"/>
        <v>80.810967056322838</v>
      </c>
      <c r="AQ35" s="3"/>
      <c r="AR35" s="56">
        <f>$M35*N35</f>
        <v>5.4503497821536948</v>
      </c>
      <c r="AS35" s="56">
        <f t="shared" si="69"/>
        <v>6.4910663172292926</v>
      </c>
      <c r="AT35" s="56">
        <f t="shared" si="69"/>
        <v>7.7162041989360048</v>
      </c>
      <c r="AU35" s="56">
        <f t="shared" si="69"/>
        <v>9.1534862921511237</v>
      </c>
      <c r="AV35" s="56">
        <f t="shared" si="69"/>
        <v>10.83308545664444</v>
      </c>
      <c r="AW35" s="56">
        <f t="shared" si="69"/>
        <v>12.787209649221831</v>
      </c>
      <c r="AX35" s="56">
        <f>$M35*T35</f>
        <v>15.049398388997449</v>
      </c>
      <c r="AY35" s="56">
        <f t="shared" si="70"/>
        <v>17.65345462553033</v>
      </c>
      <c r="AZ35" s="56">
        <f t="shared" si="70"/>
        <v>20.631935434241747</v>
      </c>
      <c r="BA35" s="56">
        <f t="shared" si="70"/>
        <v>24.014134824999701</v>
      </c>
      <c r="BB35" s="56">
        <f t="shared" si="70"/>
        <v>27.823517777690551</v>
      </c>
      <c r="BC35" s="56">
        <f t="shared" si="70"/>
        <v>32.07461264158281</v>
      </c>
      <c r="BD35" s="56">
        <f t="shared" si="70"/>
        <v>36.769445188552801</v>
      </c>
      <c r="BE35" s="56">
        <f t="shared" si="70"/>
        <v>41.893705614964198</v>
      </c>
      <c r="BF35" s="56">
        <f t="shared" si="70"/>
        <v>47.412978148101232</v>
      </c>
      <c r="BG35" s="56">
        <f t="shared" si="70"/>
        <v>53.269520910713318</v>
      </c>
      <c r="BH35" s="56">
        <f t="shared" si="70"/>
        <v>59.380237009944835</v>
      </c>
      <c r="BI35" s="56">
        <f t="shared" si="70"/>
        <v>64.583780530564653</v>
      </c>
      <c r="BJ35" s="56">
        <f t="shared" si="70"/>
        <v>68.484696866461974</v>
      </c>
      <c r="BK35" s="56">
        <f t="shared" si="70"/>
        <v>71.441822096125037</v>
      </c>
      <c r="BL35" s="56">
        <f t="shared" si="70"/>
        <v>73.710530123601345</v>
      </c>
      <c r="BM35" s="56">
        <f t="shared" si="70"/>
        <v>75.469210909553638</v>
      </c>
      <c r="BN35" s="56">
        <f t="shared" si="70"/>
        <v>76.844540512630473</v>
      </c>
      <c r="BO35" s="56">
        <f t="shared" si="71"/>
        <v>77.928010199736079</v>
      </c>
      <c r="BP35" s="56">
        <f t="shared" si="71"/>
        <v>78.78678035934692</v>
      </c>
      <c r="BQ35" s="56">
        <f t="shared" si="71"/>
        <v>79.470893129837563</v>
      </c>
      <c r="BR35" s="56">
        <f t="shared" si="71"/>
        <v>80.018139397510424</v>
      </c>
      <c r="BS35" s="56">
        <f t="shared" si="71"/>
        <v>80.457398187618367</v>
      </c>
      <c r="BT35" s="56">
        <f t="shared" si="71"/>
        <v>80.810967056322838</v>
      </c>
      <c r="BU35" s="3"/>
      <c r="BV35" s="3"/>
      <c r="BW35" s="56" t="s">
        <v>7</v>
      </c>
      <c r="BX35" s="42"/>
      <c r="BY35" s="42"/>
      <c r="BZ35" s="42"/>
      <c r="CA35" s="42">
        <f>5*(1-EXP(-0.0164*L35))^2.24</f>
        <v>1.9794422430540684</v>
      </c>
      <c r="CB35" s="42"/>
      <c r="CC35" s="42">
        <v>4</v>
      </c>
      <c r="CD35" s="42">
        <v>1.2</v>
      </c>
      <c r="CE35" s="42">
        <f t="shared" si="72"/>
        <v>1296.3699313036709</v>
      </c>
      <c r="CF35" s="42">
        <f t="shared" si="83"/>
        <v>2.1830559186603837</v>
      </c>
      <c r="CG35" s="42"/>
      <c r="CH35" s="3"/>
      <c r="CI35" s="56">
        <f t="shared" si="73"/>
        <v>0.52833089529644295</v>
      </c>
      <c r="CJ35" s="42">
        <f t="shared" si="73"/>
        <v>0.62873619028474725</v>
      </c>
      <c r="CK35" s="42">
        <f t="shared" si="73"/>
        <v>0.71990434368634348</v>
      </c>
      <c r="CL35" s="42">
        <f t="shared" si="73"/>
        <v>0.79874831416584458</v>
      </c>
      <c r="CM35" s="42">
        <f t="shared" si="73"/>
        <v>0.86323713888595177</v>
      </c>
      <c r="CN35" s="42">
        <f t="shared" si="73"/>
        <v>0.91274804907949059</v>
      </c>
      <c r="CO35" s="42">
        <f t="shared" si="73"/>
        <v>0.94814265875804737</v>
      </c>
      <c r="CP35" s="42">
        <f t="shared" si="73"/>
        <v>0.97150970290780125</v>
      </c>
      <c r="CQ35" s="42">
        <f t="shared" si="73"/>
        <v>0.98563904607978037</v>
      </c>
      <c r="CR35" s="42">
        <f t="shared" si="73"/>
        <v>0.99340305191631639</v>
      </c>
      <c r="CS35" s="42">
        <f t="shared" si="73"/>
        <v>0.99725316579212642</v>
      </c>
      <c r="CT35" s="42">
        <f t="shared" si="73"/>
        <v>0.99896676233868753</v>
      </c>
      <c r="CU35" s="42">
        <f t="shared" si="73"/>
        <v>0.99964905096064971</v>
      </c>
      <c r="CV35" s="42">
        <f t="shared" si="73"/>
        <v>0.99989200757046015</v>
      </c>
      <c r="CW35" s="42">
        <f t="shared" si="73"/>
        <v>0.99996965510056601</v>
      </c>
      <c r="CX35" s="42">
        <f t="shared" si="73"/>
        <v>0.99999210978321984</v>
      </c>
      <c r="CY35" s="42">
        <f t="shared" si="74"/>
        <v>0.99999806490018917</v>
      </c>
      <c r="CZ35" s="42">
        <f t="shared" si="74"/>
        <v>0.99999941529983571</v>
      </c>
      <c r="DA35" s="42">
        <f t="shared" si="74"/>
        <v>0.99999976161466497</v>
      </c>
      <c r="DB35" s="42">
        <f t="shared" si="74"/>
        <v>0.99999987924670064</v>
      </c>
      <c r="DC35" s="42">
        <f t="shared" si="74"/>
        <v>0.99999992833899265</v>
      </c>
      <c r="DD35" s="42">
        <f t="shared" si="74"/>
        <v>0.99999995217970228</v>
      </c>
      <c r="DE35" s="42">
        <f t="shared" si="74"/>
        <v>0.9999999651475171</v>
      </c>
      <c r="DF35" s="42">
        <f t="shared" si="74"/>
        <v>0.99999997283508224</v>
      </c>
      <c r="DG35" s="42">
        <f t="shared" si="74"/>
        <v>0.9999999777039571</v>
      </c>
      <c r="DH35" s="42">
        <f t="shared" si="74"/>
        <v>0.99999998095007281</v>
      </c>
      <c r="DI35" s="42">
        <f t="shared" si="74"/>
        <v>0.99999998320306149</v>
      </c>
      <c r="DJ35" s="42">
        <f t="shared" si="74"/>
        <v>0.9999999848171407</v>
      </c>
      <c r="DK35" s="42">
        <f t="shared" si="74"/>
        <v>0.99999998600295448</v>
      </c>
      <c r="DL35" s="42"/>
      <c r="DM35" s="42">
        <f t="shared" si="75"/>
        <v>0.63399707435573149</v>
      </c>
      <c r="DN35" s="42">
        <f t="shared" si="75"/>
        <v>0.75448342834169668</v>
      </c>
      <c r="DO35" s="42">
        <f t="shared" si="75"/>
        <v>0.86388521242361216</v>
      </c>
      <c r="DP35" s="42">
        <f t="shared" si="75"/>
        <v>0.9584979769990134</v>
      </c>
      <c r="DQ35" s="42">
        <f t="shared" si="75"/>
        <v>1.035884566663142</v>
      </c>
      <c r="DR35" s="42">
        <f t="shared" si="75"/>
        <v>1.0952976588953887</v>
      </c>
      <c r="DS35" s="42">
        <f t="shared" si="75"/>
        <v>1.1377711905096568</v>
      </c>
      <c r="DT35" s="42">
        <f t="shared" si="75"/>
        <v>1.1658116434893615</v>
      </c>
      <c r="DU35" s="42">
        <f t="shared" si="75"/>
        <v>1.1827668552957364</v>
      </c>
      <c r="DV35" s="42">
        <f t="shared" si="75"/>
        <v>1.1920836622995796</v>
      </c>
      <c r="DW35" s="42">
        <f t="shared" si="75"/>
        <v>1.1967037989505516</v>
      </c>
      <c r="DX35" s="42">
        <f t="shared" si="75"/>
        <v>1.1987601148064251</v>
      </c>
      <c r="DY35" s="42">
        <f t="shared" si="75"/>
        <v>1.1995788611527796</v>
      </c>
      <c r="DZ35" s="42">
        <f t="shared" si="75"/>
        <v>1.1998704090845522</v>
      </c>
      <c r="EA35" s="42">
        <f t="shared" si="75"/>
        <v>1.1999635861206792</v>
      </c>
      <c r="EB35" s="42">
        <f t="shared" si="75"/>
        <v>1.1999905317398638</v>
      </c>
      <c r="EC35" s="42">
        <f t="shared" si="76"/>
        <v>1.199997677880227</v>
      </c>
      <c r="ED35" s="42">
        <f t="shared" si="76"/>
        <v>1.1999992983598029</v>
      </c>
      <c r="EE35" s="42">
        <f t="shared" si="76"/>
        <v>1.199999713937598</v>
      </c>
      <c r="EF35" s="42">
        <f t="shared" si="76"/>
        <v>1.1999998550960407</v>
      </c>
      <c r="EG35" s="42">
        <f t="shared" si="76"/>
        <v>1.1999999140067912</v>
      </c>
      <c r="EH35" s="42">
        <f t="shared" si="76"/>
        <v>1.1999999426156427</v>
      </c>
      <c r="EI35" s="42">
        <f t="shared" si="76"/>
        <v>1.1999999581770204</v>
      </c>
      <c r="EJ35" s="42">
        <f t="shared" si="76"/>
        <v>1.1999999674020987</v>
      </c>
      <c r="EK35" s="42">
        <f t="shared" si="76"/>
        <v>1.1999999732447484</v>
      </c>
      <c r="EL35" s="42">
        <f t="shared" si="76"/>
        <v>1.1999999771400873</v>
      </c>
      <c r="EM35" s="42">
        <f t="shared" si="76"/>
        <v>1.1999999798436738</v>
      </c>
      <c r="EN35" s="42">
        <f t="shared" si="76"/>
        <v>1.1999999817805689</v>
      </c>
      <c r="EO35" s="42">
        <f t="shared" si="76"/>
        <v>1.1999999832035453</v>
      </c>
      <c r="EP35" s="42"/>
      <c r="EQ35" s="42">
        <f t="shared" si="77"/>
        <v>2.6134393174097998</v>
      </c>
      <c r="ER35" s="42">
        <f t="shared" si="77"/>
        <v>2.7339256713957649</v>
      </c>
      <c r="ES35" s="42">
        <f t="shared" si="77"/>
        <v>2.8433274554776804</v>
      </c>
      <c r="ET35" s="42">
        <f t="shared" si="77"/>
        <v>2.9379402200530818</v>
      </c>
      <c r="EU35" s="42">
        <f t="shared" si="77"/>
        <v>3.0153268097172106</v>
      </c>
      <c r="EV35" s="42">
        <f t="shared" si="77"/>
        <v>3.074739901949457</v>
      </c>
      <c r="EW35" s="42">
        <f t="shared" si="77"/>
        <v>3.1172134335637249</v>
      </c>
      <c r="EX35" s="42">
        <f t="shared" si="77"/>
        <v>3.1452538865434301</v>
      </c>
      <c r="EY35" s="42">
        <f t="shared" si="77"/>
        <v>3.1622090983498046</v>
      </c>
      <c r="EZ35" s="42">
        <f t="shared" si="77"/>
        <v>3.171525905353648</v>
      </c>
      <c r="FA35" s="42">
        <f t="shared" si="77"/>
        <v>3.1761460420046199</v>
      </c>
      <c r="FB35" s="42">
        <f t="shared" si="77"/>
        <v>3.1782023578604934</v>
      </c>
      <c r="FC35" s="42">
        <f t="shared" si="77"/>
        <v>3.1790211042068481</v>
      </c>
      <c r="FD35" s="42">
        <f t="shared" si="77"/>
        <v>3.1793126521386208</v>
      </c>
      <c r="FE35" s="42">
        <f t="shared" si="77"/>
        <v>3.1794058291747476</v>
      </c>
      <c r="FF35" s="42">
        <f t="shared" si="77"/>
        <v>3.1794327747939324</v>
      </c>
      <c r="FG35" s="42">
        <f t="shared" si="78"/>
        <v>3.1794399209342954</v>
      </c>
      <c r="FH35" s="42">
        <f t="shared" si="78"/>
        <v>3.1794415414138713</v>
      </c>
      <c r="FI35" s="42">
        <f t="shared" si="78"/>
        <v>3.1794419569916661</v>
      </c>
      <c r="FJ35" s="42">
        <f t="shared" si="78"/>
        <v>3.1794420981501093</v>
      </c>
      <c r="FK35" s="42">
        <f t="shared" si="78"/>
        <v>3.1794421570608593</v>
      </c>
      <c r="FL35" s="42">
        <f t="shared" si="78"/>
        <v>3.179442185669711</v>
      </c>
      <c r="FM35" s="42">
        <f t="shared" si="78"/>
        <v>3.1794422012310886</v>
      </c>
      <c r="FN35" s="42">
        <f t="shared" si="78"/>
        <v>3.179442210456167</v>
      </c>
      <c r="FO35" s="42">
        <f t="shared" si="78"/>
        <v>3.179442216298817</v>
      </c>
      <c r="FP35" s="42">
        <f t="shared" si="78"/>
        <v>3.1794422201941557</v>
      </c>
      <c r="FQ35" s="42">
        <f t="shared" si="78"/>
        <v>3.1794422228977419</v>
      </c>
      <c r="FR35" s="42">
        <f t="shared" si="78"/>
        <v>3.179442224834637</v>
      </c>
      <c r="FS35" s="42">
        <f t="shared" si="78"/>
        <v>3.1794422262576134</v>
      </c>
      <c r="FT35" s="42"/>
      <c r="FU35" s="42">
        <f t="shared" si="79"/>
        <v>4273.2475242949213</v>
      </c>
      <c r="FV35" s="42">
        <f t="shared" si="79"/>
        <v>5323.8278518216584</v>
      </c>
      <c r="FW35" s="42">
        <f t="shared" si="79"/>
        <v>6581.9085752720712</v>
      </c>
      <c r="FX35" s="42">
        <f t="shared" si="79"/>
        <v>8067.7186594246023</v>
      </c>
      <c r="FY35" s="42">
        <f t="shared" si="79"/>
        <v>9799.5879028132767</v>
      </c>
      <c r="FZ35" s="42">
        <f t="shared" si="79"/>
        <v>11795.203122916646</v>
      </c>
      <c r="GA35" s="42">
        <f t="shared" si="79"/>
        <v>14073.656047570539</v>
      </c>
      <c r="GB35" s="42">
        <f t="shared" si="79"/>
        <v>16657.379031560209</v>
      </c>
      <c r="GC35" s="42">
        <f t="shared" si="79"/>
        <v>19572.748184017491</v>
      </c>
      <c r="GD35" s="42">
        <f t="shared" si="79"/>
        <v>22848.435207642524</v>
      </c>
      <c r="GE35" s="42">
        <f t="shared" si="79"/>
        <v>26511.466759277104</v>
      </c>
      <c r="GF35" s="42">
        <f t="shared" si="79"/>
        <v>30581.882857482145</v>
      </c>
      <c r="GG35" s="42">
        <f t="shared" si="79"/>
        <v>35067.252673315888</v>
      </c>
      <c r="GH35" s="42">
        <f t="shared" si="79"/>
        <v>39957.956491987934</v>
      </c>
      <c r="GI35" s="42">
        <f t="shared" si="79"/>
        <v>45223.529730782393</v>
      </c>
      <c r="GJ35" s="42">
        <f t="shared" si="79"/>
        <v>50810.05820432779</v>
      </c>
      <c r="GK35" s="42">
        <f t="shared" si="80"/>
        <v>56638.768819187615</v>
      </c>
      <c r="GL35" s="42">
        <f t="shared" si="80"/>
        <v>61602.106416130089</v>
      </c>
      <c r="GM35" s="42">
        <f t="shared" si="80"/>
        <v>65322.935588725464</v>
      </c>
      <c r="GN35" s="42">
        <f t="shared" si="80"/>
        <v>68143.541022291189</v>
      </c>
      <c r="GO35" s="42">
        <f t="shared" si="80"/>
        <v>70307.510068284755</v>
      </c>
      <c r="GP35" s="42">
        <f t="shared" si="80"/>
        <v>71984.99786551189</v>
      </c>
      <c r="GQ35" s="42">
        <f t="shared" si="80"/>
        <v>73296.832512020817</v>
      </c>
      <c r="GR35" s="42">
        <f t="shared" si="80"/>
        <v>74330.281501769889</v>
      </c>
      <c r="GS35" s="42">
        <f t="shared" si="80"/>
        <v>75149.404668231029</v>
      </c>
      <c r="GT35" s="42">
        <f t="shared" si="80"/>
        <v>75801.933868062959</v>
      </c>
      <c r="GU35" s="42">
        <f t="shared" si="80"/>
        <v>76323.915299448578</v>
      </c>
      <c r="GV35" s="42">
        <f t="shared" si="80"/>
        <v>76742.894729414285</v>
      </c>
      <c r="GW35" s="42">
        <f t="shared" si="80"/>
        <v>77080.14030107572</v>
      </c>
      <c r="GX35"/>
    </row>
    <row r="36" spans="1:206" x14ac:dyDescent="0.25">
      <c r="A36" s="24">
        <v>32</v>
      </c>
      <c r="C36" s="3"/>
      <c r="D36" s="42" t="s">
        <v>8</v>
      </c>
      <c r="E36" s="42">
        <v>30</v>
      </c>
      <c r="F36" s="42">
        <v>6.9699999999999998E-2</v>
      </c>
      <c r="G36" s="42">
        <v>4</v>
      </c>
      <c r="H36" s="42"/>
      <c r="I36" s="42"/>
      <c r="J36" s="42">
        <v>0.8</v>
      </c>
      <c r="K36" s="42">
        <v>56</v>
      </c>
      <c r="L36" s="42">
        <f>IF('Graph-Settings'!$I$6='Graph-Settings'!$C$46, K36, 'Graph-Settings'!$I$6)</f>
        <v>56</v>
      </c>
      <c r="M36" s="42">
        <f t="shared" si="81"/>
        <v>1</v>
      </c>
      <c r="N36" s="42">
        <f t="shared" si="82"/>
        <v>0.21686271714321542</v>
      </c>
      <c r="O36" s="42">
        <f t="shared" si="82"/>
        <v>0.32906826417109514</v>
      </c>
      <c r="P36" s="42">
        <f t="shared" si="82"/>
        <v>0.49396116197845352</v>
      </c>
      <c r="Q36" s="42">
        <f t="shared" si="68"/>
        <v>0.732623306685524</v>
      </c>
      <c r="R36" s="42">
        <f t="shared" si="68"/>
        <v>1.0722211491885008</v>
      </c>
      <c r="S36" s="42">
        <f t="shared" si="68"/>
        <v>1.5463223165561324</v>
      </c>
      <c r="T36" s="42">
        <f t="shared" si="68"/>
        <v>2.194272871617605</v>
      </c>
      <c r="U36" s="42">
        <f t="shared" si="68"/>
        <v>3.0591007768962997</v>
      </c>
      <c r="V36" s="42">
        <f t="shared" si="68"/>
        <v>4.1834408634682552</v>
      </c>
      <c r="W36" s="42">
        <f t="shared" si="68"/>
        <v>5.6032199816347852</v>
      </c>
      <c r="X36" s="42">
        <f t="shared" si="68"/>
        <v>7.3393769305351046</v>
      </c>
      <c r="Y36" s="42">
        <f t="shared" si="68"/>
        <v>9.3887157896293729</v>
      </c>
      <c r="Z36" s="42">
        <f t="shared" si="68"/>
        <v>11.715936744619292</v>
      </c>
      <c r="AA36" s="42">
        <f t="shared" si="68"/>
        <v>14.249584793375954</v>
      </c>
      <c r="AB36" s="42">
        <f t="shared" si="68"/>
        <v>16.884598762056953</v>
      </c>
      <c r="AC36" s="42">
        <f t="shared" si="68"/>
        <v>19.492922526656127</v>
      </c>
      <c r="AD36" s="42">
        <f t="shared" si="68"/>
        <v>21.941285453374327</v>
      </c>
      <c r="AE36" s="42">
        <f t="shared" si="68"/>
        <v>23.77214572397359</v>
      </c>
      <c r="AF36" s="42">
        <f t="shared" si="68"/>
        <v>24.981289973405634</v>
      </c>
      <c r="AG36" s="42">
        <f t="shared" si="68"/>
        <v>25.80271049860691</v>
      </c>
      <c r="AH36" s="42">
        <f t="shared" si="68"/>
        <v>26.377246692327923</v>
      </c>
      <c r="AI36" s="42">
        <f t="shared" si="68"/>
        <v>26.789617676970362</v>
      </c>
      <c r="AJ36" s="42">
        <f t="shared" si="68"/>
        <v>27.092216690234608</v>
      </c>
      <c r="AK36" s="42">
        <f t="shared" si="68"/>
        <v>27.318436402141053</v>
      </c>
      <c r="AL36" s="42">
        <f t="shared" si="68"/>
        <v>27.490196991506675</v>
      </c>
      <c r="AM36" s="42">
        <f t="shared" si="68"/>
        <v>27.62229128309335</v>
      </c>
      <c r="AN36" s="42">
        <f t="shared" si="68"/>
        <v>27.7249583213904</v>
      </c>
      <c r="AO36" s="42">
        <f t="shared" si="68"/>
        <v>27.805449021627993</v>
      </c>
      <c r="AP36" s="42">
        <f t="shared" si="68"/>
        <v>27.869003973858995</v>
      </c>
      <c r="AQ36" s="3"/>
      <c r="AR36" s="56">
        <f>$M36*N36</f>
        <v>0.21686271714321542</v>
      </c>
      <c r="AS36" s="56">
        <f t="shared" si="69"/>
        <v>0.32906826417109514</v>
      </c>
      <c r="AT36" s="56">
        <f t="shared" si="69"/>
        <v>0.49396116197845352</v>
      </c>
      <c r="AU36" s="56">
        <f t="shared" si="69"/>
        <v>0.732623306685524</v>
      </c>
      <c r="AV36" s="56">
        <f t="shared" si="69"/>
        <v>1.0722211491885008</v>
      </c>
      <c r="AW36" s="56">
        <f t="shared" si="69"/>
        <v>1.5463223165561324</v>
      </c>
      <c r="AX36" s="56">
        <f>$M36*T36</f>
        <v>2.194272871617605</v>
      </c>
      <c r="AY36" s="56">
        <f t="shared" si="70"/>
        <v>3.0591007768962997</v>
      </c>
      <c r="AZ36" s="56">
        <f t="shared" si="70"/>
        <v>4.1834408634682552</v>
      </c>
      <c r="BA36" s="56">
        <f t="shared" si="70"/>
        <v>5.6032199816347852</v>
      </c>
      <c r="BB36" s="56">
        <f t="shared" si="70"/>
        <v>7.3393769305351046</v>
      </c>
      <c r="BC36" s="56">
        <f t="shared" si="70"/>
        <v>9.3887157896293729</v>
      </c>
      <c r="BD36" s="56">
        <f t="shared" si="70"/>
        <v>11.715936744619292</v>
      </c>
      <c r="BE36" s="56">
        <f t="shared" si="70"/>
        <v>14.249584793375954</v>
      </c>
      <c r="BF36" s="56">
        <f t="shared" si="70"/>
        <v>16.884598762056953</v>
      </c>
      <c r="BG36" s="56">
        <f t="shared" si="70"/>
        <v>19.492922526656127</v>
      </c>
      <c r="BH36" s="56">
        <f t="shared" si="70"/>
        <v>21.941285453374327</v>
      </c>
      <c r="BI36" s="56">
        <f t="shared" si="70"/>
        <v>23.77214572397359</v>
      </c>
      <c r="BJ36" s="56">
        <f t="shared" si="70"/>
        <v>24.981289973405634</v>
      </c>
      <c r="BK36" s="56">
        <f t="shared" si="70"/>
        <v>25.80271049860691</v>
      </c>
      <c r="BL36" s="56">
        <f t="shared" si="70"/>
        <v>26.377246692327923</v>
      </c>
      <c r="BM36" s="56">
        <f t="shared" si="70"/>
        <v>26.789617676970362</v>
      </c>
      <c r="BN36" s="56">
        <f t="shared" si="70"/>
        <v>27.092216690234608</v>
      </c>
      <c r="BO36" s="56">
        <f t="shared" si="71"/>
        <v>27.318436402141053</v>
      </c>
      <c r="BP36" s="56">
        <f t="shared" si="71"/>
        <v>27.490196991506675</v>
      </c>
      <c r="BQ36" s="56">
        <f t="shared" si="71"/>
        <v>27.62229128309335</v>
      </c>
      <c r="BR36" s="56">
        <f t="shared" si="71"/>
        <v>27.7249583213904</v>
      </c>
      <c r="BS36" s="56">
        <f t="shared" si="71"/>
        <v>27.805449021627993</v>
      </c>
      <c r="BT36" s="56">
        <f t="shared" si="71"/>
        <v>27.869003973858995</v>
      </c>
      <c r="BU36" s="3"/>
      <c r="BV36" s="3"/>
      <c r="BW36" s="56" t="s">
        <v>8</v>
      </c>
      <c r="BX36" s="42"/>
      <c r="BY36" s="42"/>
      <c r="BZ36" s="42"/>
      <c r="CA36" s="42">
        <f>5*(1-EXP(-0.0149*L36))^2.48</f>
        <v>1.2181423713095909</v>
      </c>
      <c r="CB36" s="42"/>
      <c r="CC36" s="42">
        <v>18</v>
      </c>
      <c r="CD36" s="42">
        <v>1.2</v>
      </c>
      <c r="CE36" s="42">
        <f t="shared" si="72"/>
        <v>12375.071586240714</v>
      </c>
      <c r="CF36" s="42">
        <f t="shared" si="83"/>
        <v>33.863232732357382</v>
      </c>
      <c r="CG36" s="42"/>
      <c r="CH36" s="3"/>
      <c r="CI36" s="56">
        <f t="shared" si="73"/>
        <v>0</v>
      </c>
      <c r="CJ36" s="42">
        <f t="shared" si="73"/>
        <v>0</v>
      </c>
      <c r="CK36" s="42">
        <f t="shared" si="73"/>
        <v>0</v>
      </c>
      <c r="CL36" s="42">
        <f t="shared" si="73"/>
        <v>0</v>
      </c>
      <c r="CM36" s="42">
        <f t="shared" si="73"/>
        <v>0</v>
      </c>
      <c r="CN36" s="42">
        <f t="shared" si="73"/>
        <v>0</v>
      </c>
      <c r="CO36" s="42">
        <f t="shared" si="73"/>
        <v>0</v>
      </c>
      <c r="CP36" s="42">
        <f t="shared" si="73"/>
        <v>0</v>
      </c>
      <c r="CQ36" s="42">
        <f t="shared" si="73"/>
        <v>0</v>
      </c>
      <c r="CR36" s="42">
        <f t="shared" si="73"/>
        <v>0</v>
      </c>
      <c r="CS36" s="42">
        <f t="shared" si="73"/>
        <v>0</v>
      </c>
      <c r="CT36" s="42">
        <f t="shared" si="73"/>
        <v>0</v>
      </c>
      <c r="CU36" s="42">
        <f t="shared" si="73"/>
        <v>0</v>
      </c>
      <c r="CV36" s="42">
        <f t="shared" si="73"/>
        <v>0</v>
      </c>
      <c r="CW36" s="42">
        <f t="shared" si="73"/>
        <v>0</v>
      </c>
      <c r="CX36" s="42">
        <f t="shared" si="73"/>
        <v>0</v>
      </c>
      <c r="CY36" s="42">
        <f t="shared" si="74"/>
        <v>0</v>
      </c>
      <c r="CZ36" s="42">
        <f t="shared" si="74"/>
        <v>0</v>
      </c>
      <c r="DA36" s="42">
        <f t="shared" si="74"/>
        <v>0</v>
      </c>
      <c r="DB36" s="42">
        <f t="shared" si="74"/>
        <v>0</v>
      </c>
      <c r="DC36" s="42">
        <f t="shared" si="74"/>
        <v>0</v>
      </c>
      <c r="DD36" s="42">
        <f t="shared" si="74"/>
        <v>0</v>
      </c>
      <c r="DE36" s="42">
        <f t="shared" si="74"/>
        <v>0</v>
      </c>
      <c r="DF36" s="42">
        <f t="shared" si="74"/>
        <v>0</v>
      </c>
      <c r="DG36" s="42">
        <f t="shared" si="74"/>
        <v>0</v>
      </c>
      <c r="DH36" s="42">
        <f t="shared" si="74"/>
        <v>0</v>
      </c>
      <c r="DI36" s="42">
        <f t="shared" si="74"/>
        <v>0</v>
      </c>
      <c r="DJ36" s="42">
        <f t="shared" si="74"/>
        <v>0</v>
      </c>
      <c r="DK36" s="42">
        <f t="shared" si="74"/>
        <v>0</v>
      </c>
      <c r="DL36" s="42"/>
      <c r="DM36" s="42">
        <f t="shared" si="75"/>
        <v>0</v>
      </c>
      <c r="DN36" s="42">
        <f t="shared" si="75"/>
        <v>0</v>
      </c>
      <c r="DO36" s="42">
        <f t="shared" si="75"/>
        <v>0</v>
      </c>
      <c r="DP36" s="42">
        <f t="shared" si="75"/>
        <v>0</v>
      </c>
      <c r="DQ36" s="42">
        <f t="shared" si="75"/>
        <v>0</v>
      </c>
      <c r="DR36" s="42">
        <f t="shared" si="75"/>
        <v>0</v>
      </c>
      <c r="DS36" s="42">
        <f t="shared" si="75"/>
        <v>0</v>
      </c>
      <c r="DT36" s="42">
        <f t="shared" si="75"/>
        <v>0</v>
      </c>
      <c r="DU36" s="42">
        <f t="shared" si="75"/>
        <v>0</v>
      </c>
      <c r="DV36" s="42">
        <f t="shared" si="75"/>
        <v>0</v>
      </c>
      <c r="DW36" s="42">
        <f t="shared" si="75"/>
        <v>0</v>
      </c>
      <c r="DX36" s="42">
        <f t="shared" si="75"/>
        <v>0</v>
      </c>
      <c r="DY36" s="42">
        <f t="shared" si="75"/>
        <v>0</v>
      </c>
      <c r="DZ36" s="42">
        <f t="shared" si="75"/>
        <v>0</v>
      </c>
      <c r="EA36" s="42">
        <f t="shared" si="75"/>
        <v>0</v>
      </c>
      <c r="EB36" s="42">
        <f t="shared" si="75"/>
        <v>0</v>
      </c>
      <c r="EC36" s="42">
        <f t="shared" si="76"/>
        <v>0</v>
      </c>
      <c r="ED36" s="42">
        <f t="shared" si="76"/>
        <v>0</v>
      </c>
      <c r="EE36" s="42">
        <f t="shared" si="76"/>
        <v>0</v>
      </c>
      <c r="EF36" s="42">
        <f t="shared" si="76"/>
        <v>0</v>
      </c>
      <c r="EG36" s="42">
        <f t="shared" si="76"/>
        <v>0</v>
      </c>
      <c r="EH36" s="42">
        <f t="shared" si="76"/>
        <v>0</v>
      </c>
      <c r="EI36" s="42">
        <f t="shared" si="76"/>
        <v>0</v>
      </c>
      <c r="EJ36" s="42">
        <f t="shared" si="76"/>
        <v>0</v>
      </c>
      <c r="EK36" s="42">
        <f t="shared" si="76"/>
        <v>0</v>
      </c>
      <c r="EL36" s="42">
        <f t="shared" si="76"/>
        <v>0</v>
      </c>
      <c r="EM36" s="42">
        <f t="shared" si="76"/>
        <v>0</v>
      </c>
      <c r="EN36" s="42">
        <f t="shared" si="76"/>
        <v>0</v>
      </c>
      <c r="EO36" s="42">
        <f t="shared" si="76"/>
        <v>0</v>
      </c>
      <c r="EP36" s="42"/>
      <c r="EQ36" s="42">
        <f t="shared" si="77"/>
        <v>1.2181423713095909</v>
      </c>
      <c r="ER36" s="42">
        <f t="shared" si="77"/>
        <v>1.2181423713095909</v>
      </c>
      <c r="ES36" s="42">
        <f t="shared" si="77"/>
        <v>1.2181423713095909</v>
      </c>
      <c r="ET36" s="42">
        <f t="shared" si="77"/>
        <v>1.2181423713095909</v>
      </c>
      <c r="EU36" s="42">
        <f t="shared" si="77"/>
        <v>1.2181423713095909</v>
      </c>
      <c r="EV36" s="42">
        <f t="shared" si="77"/>
        <v>1.2181423713095909</v>
      </c>
      <c r="EW36" s="42">
        <f t="shared" si="77"/>
        <v>1.2181423713095909</v>
      </c>
      <c r="EX36" s="42">
        <f t="shared" si="77"/>
        <v>1.2181423713095909</v>
      </c>
      <c r="EY36" s="42">
        <f t="shared" si="77"/>
        <v>1.2181423713095909</v>
      </c>
      <c r="EZ36" s="42">
        <f t="shared" si="77"/>
        <v>1.2181423713095909</v>
      </c>
      <c r="FA36" s="42">
        <f t="shared" si="77"/>
        <v>1.2181423713095909</v>
      </c>
      <c r="FB36" s="42">
        <f t="shared" si="77"/>
        <v>1.2181423713095909</v>
      </c>
      <c r="FC36" s="42">
        <f t="shared" si="77"/>
        <v>1.2181423713095909</v>
      </c>
      <c r="FD36" s="42">
        <f t="shared" si="77"/>
        <v>1.2181423713095909</v>
      </c>
      <c r="FE36" s="42">
        <f t="shared" si="77"/>
        <v>1.2181423713095909</v>
      </c>
      <c r="FF36" s="42">
        <f t="shared" si="77"/>
        <v>1.2181423713095909</v>
      </c>
      <c r="FG36" s="42">
        <f t="shared" si="78"/>
        <v>1.2181423713095909</v>
      </c>
      <c r="FH36" s="42">
        <f t="shared" si="78"/>
        <v>1.2181423713095909</v>
      </c>
      <c r="FI36" s="42">
        <f t="shared" si="78"/>
        <v>1.2181423713095909</v>
      </c>
      <c r="FJ36" s="42">
        <f t="shared" si="78"/>
        <v>1.2181423713095909</v>
      </c>
      <c r="FK36" s="42">
        <f t="shared" si="78"/>
        <v>1.2181423713095909</v>
      </c>
      <c r="FL36" s="42">
        <f t="shared" si="78"/>
        <v>1.2181423713095909</v>
      </c>
      <c r="FM36" s="42">
        <f t="shared" si="78"/>
        <v>1.2181423713095909</v>
      </c>
      <c r="FN36" s="42">
        <f t="shared" si="78"/>
        <v>1.2181423713095909</v>
      </c>
      <c r="FO36" s="42">
        <f t="shared" si="78"/>
        <v>1.2181423713095909</v>
      </c>
      <c r="FP36" s="42">
        <f t="shared" si="78"/>
        <v>1.2181423713095909</v>
      </c>
      <c r="FQ36" s="42">
        <f t="shared" si="78"/>
        <v>1.2181423713095909</v>
      </c>
      <c r="FR36" s="42">
        <f t="shared" si="78"/>
        <v>1.2181423713095909</v>
      </c>
      <c r="FS36" s="42">
        <f t="shared" si="78"/>
        <v>1.2181423713095909</v>
      </c>
      <c r="FT36" s="42"/>
      <c r="FU36" s="42">
        <f t="shared" si="79"/>
        <v>79.250899352843263</v>
      </c>
      <c r="FV36" s="42">
        <f t="shared" si="79"/>
        <v>120.25559869203262</v>
      </c>
      <c r="FW36" s="42">
        <f t="shared" si="79"/>
        <v>180.5145063561823</v>
      </c>
      <c r="FX36" s="42">
        <f t="shared" si="79"/>
        <v>267.73184762477337</v>
      </c>
      <c r="FY36" s="42">
        <f t="shared" si="79"/>
        <v>391.83540397223254</v>
      </c>
      <c r="FZ36" s="42">
        <f t="shared" si="79"/>
        <v>565.09222004958815</v>
      </c>
      <c r="GA36" s="42">
        <f t="shared" si="79"/>
        <v>801.88102773977255</v>
      </c>
      <c r="GB36" s="42">
        <f t="shared" si="79"/>
        <v>1117.9260823330412</v>
      </c>
      <c r="GC36" s="42">
        <f t="shared" si="79"/>
        <v>1528.8079720975991</v>
      </c>
      <c r="GD36" s="42">
        <f t="shared" si="79"/>
        <v>2047.655902619364</v>
      </c>
      <c r="GE36" s="42">
        <f t="shared" si="79"/>
        <v>2682.1218054290821</v>
      </c>
      <c r="GF36" s="42">
        <f t="shared" si="79"/>
        <v>3431.0377546592772</v>
      </c>
      <c r="GG36" s="42">
        <f t="shared" si="79"/>
        <v>4281.5036904611143</v>
      </c>
      <c r="GH36" s="42">
        <f t="shared" si="79"/>
        <v>5207.4069031140216</v>
      </c>
      <c r="GI36" s="42">
        <f t="shared" si="79"/>
        <v>6170.3535523869123</v>
      </c>
      <c r="GJ36" s="42">
        <f t="shared" si="79"/>
        <v>7123.5464611125117</v>
      </c>
      <c r="GK36" s="42">
        <f t="shared" si="80"/>
        <v>8018.2828475262113</v>
      </c>
      <c r="GL36" s="42">
        <f t="shared" si="80"/>
        <v>8687.3573889955023</v>
      </c>
      <c r="GM36" s="42">
        <f t="shared" si="80"/>
        <v>9129.2303419730542</v>
      </c>
      <c r="GN36" s="42">
        <f t="shared" si="80"/>
        <v>9429.4124858963696</v>
      </c>
      <c r="GO36" s="42">
        <f t="shared" si="80"/>
        <v>9639.3725503231199</v>
      </c>
      <c r="GP36" s="42">
        <f t="shared" si="80"/>
        <v>9790.0705210506039</v>
      </c>
      <c r="GQ36" s="42">
        <f t="shared" si="80"/>
        <v>9900.6531249226991</v>
      </c>
      <c r="GR36" s="42">
        <f t="shared" si="80"/>
        <v>9983.3234698123069</v>
      </c>
      <c r="GS36" s="42">
        <f t="shared" si="80"/>
        <v>10046.092125300518</v>
      </c>
      <c r="GT36" s="42">
        <f t="shared" si="80"/>
        <v>10094.365021377474</v>
      </c>
      <c r="GU36" s="42">
        <f t="shared" si="80"/>
        <v>10131.883942223423</v>
      </c>
      <c r="GV36" s="42">
        <f t="shared" si="80"/>
        <v>10161.298681960161</v>
      </c>
      <c r="GW36" s="42">
        <f t="shared" si="80"/>
        <v>10184.524376025904</v>
      </c>
      <c r="GX36"/>
    </row>
    <row r="37" spans="1:206" x14ac:dyDescent="0.25">
      <c r="A37" s="24">
        <v>33</v>
      </c>
      <c r="C37" s="3"/>
      <c r="D37" s="43" t="s">
        <v>114</v>
      </c>
      <c r="E37" s="43"/>
      <c r="F37" s="43"/>
      <c r="G37" s="43"/>
      <c r="H37" s="43"/>
      <c r="I37" s="43"/>
      <c r="J37" s="43"/>
      <c r="K37" s="43">
        <v>62</v>
      </c>
      <c r="L37" s="43">
        <f>IF('Graph-Settings'!$I$6='Graph-Settings'!$C$46, K37, 'Graph-Settings'!$I$6)</f>
        <v>62</v>
      </c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65"/>
      <c r="AR37" s="57">
        <f t="shared" ref="AR37:BT37" si="84">AR51+CI37*(AR52-AR51)</f>
        <v>1.046761060785157</v>
      </c>
      <c r="AS37" s="57">
        <f t="shared" si="84"/>
        <v>1.418409656097243</v>
      </c>
      <c r="AT37" s="57">
        <f t="shared" si="84"/>
        <v>1.9045967321643333</v>
      </c>
      <c r="AU37" s="57">
        <f t="shared" si="84"/>
        <v>2.531772975694961</v>
      </c>
      <c r="AV37" s="57">
        <f t="shared" si="84"/>
        <v>3.3282162693163948</v>
      </c>
      <c r="AW37" s="57">
        <f t="shared" si="84"/>
        <v>4.3219873572319987</v>
      </c>
      <c r="AX37" s="57">
        <f t="shared" si="84"/>
        <v>5.5378658015148181</v>
      </c>
      <c r="AY37" s="57">
        <f t="shared" si="84"/>
        <v>12.55116663561107</v>
      </c>
      <c r="AZ37" s="57">
        <f t="shared" si="84"/>
        <v>19.313646010599818</v>
      </c>
      <c r="BA37" s="57">
        <f t="shared" si="84"/>
        <v>25.357708088628705</v>
      </c>
      <c r="BB37" s="57">
        <f t="shared" si="84"/>
        <v>30.56347557184003</v>
      </c>
      <c r="BC37" s="57">
        <f t="shared" si="84"/>
        <v>34.994342115029809</v>
      </c>
      <c r="BD37" s="57">
        <f t="shared" si="84"/>
        <v>38.804230343146727</v>
      </c>
      <c r="BE37" s="57">
        <f t="shared" si="84"/>
        <v>42.150087037999626</v>
      </c>
      <c r="BF37" s="57">
        <f t="shared" si="84"/>
        <v>45.144064732891678</v>
      </c>
      <c r="BG37" s="57">
        <f t="shared" si="84"/>
        <v>47.844698214360562</v>
      </c>
      <c r="BH37" s="57">
        <f t="shared" si="84"/>
        <v>50.269443083352556</v>
      </c>
      <c r="BI37" s="57">
        <f t="shared" si="84"/>
        <v>52.073884783593513</v>
      </c>
      <c r="BJ37" s="57">
        <f t="shared" si="84"/>
        <v>53.287704088227265</v>
      </c>
      <c r="BK37" s="57">
        <f t="shared" si="84"/>
        <v>54.134064920420855</v>
      </c>
      <c r="BL37" s="57">
        <f t="shared" si="84"/>
        <v>54.742083652998602</v>
      </c>
      <c r="BM37" s="57">
        <f t="shared" si="84"/>
        <v>55.189404803674343</v>
      </c>
      <c r="BN37" s="57">
        <f t="shared" si="84"/>
        <v>55.524874630685318</v>
      </c>
      <c r="BO37" s="57">
        <f t="shared" si="84"/>
        <v>55.780398413665097</v>
      </c>
      <c r="BP37" s="57">
        <f t="shared" si="84"/>
        <v>55.977496046714265</v>
      </c>
      <c r="BQ37" s="57">
        <f t="shared" si="84"/>
        <v>56.131091454767358</v>
      </c>
      <c r="BR37" s="57">
        <f t="shared" si="84"/>
        <v>56.251787126278074</v>
      </c>
      <c r="BS37" s="57">
        <f t="shared" si="84"/>
        <v>56.347275029207424</v>
      </c>
      <c r="BT37" s="57">
        <f t="shared" si="84"/>
        <v>56.423237854906212</v>
      </c>
      <c r="BU37" s="3"/>
      <c r="BV37" s="3"/>
      <c r="BW37" s="57" t="s">
        <v>114</v>
      </c>
      <c r="BX37" s="43"/>
      <c r="BY37" s="43"/>
      <c r="BZ37" s="43"/>
      <c r="CA37" s="43">
        <f>5*(1-EXP(-0.0149*L37))^2.48</f>
        <v>1.4260786120206985</v>
      </c>
      <c r="CB37" s="43"/>
      <c r="CC37" s="6">
        <f>$CG$28</f>
        <v>6</v>
      </c>
      <c r="CD37" s="43">
        <v>1.8</v>
      </c>
      <c r="CE37" s="43">
        <f t="shared" si="72"/>
        <v>2381.5836371856572</v>
      </c>
      <c r="CF37" s="43">
        <f>CE37/(300*CA37)</f>
        <v>5.5667422938932392</v>
      </c>
      <c r="CG37" s="43">
        <f>((1.5-0.00275*CC28)^4)/(460+(25.9*CC28))*1000</f>
        <v>0.77823696465479297</v>
      </c>
      <c r="CH37" s="3"/>
      <c r="CI37" s="57">
        <f t="shared" ref="CI37:DK37" si="85">IF(1-EXP(-0.23*(AR51-$CF37))&lt;0, 0, 1-EXP(-0.23*(AR51-$CF37)))</f>
        <v>0</v>
      </c>
      <c r="CJ37" s="57">
        <f t="shared" si="85"/>
        <v>0</v>
      </c>
      <c r="CK37" s="57">
        <f t="shared" si="85"/>
        <v>0</v>
      </c>
      <c r="CL37" s="57">
        <f t="shared" si="85"/>
        <v>0</v>
      </c>
      <c r="CM37" s="57">
        <f t="shared" si="85"/>
        <v>0</v>
      </c>
      <c r="CN37" s="57">
        <f t="shared" si="85"/>
        <v>0</v>
      </c>
      <c r="CO37" s="57">
        <f t="shared" si="85"/>
        <v>0</v>
      </c>
      <c r="CP37" s="57">
        <f t="shared" si="85"/>
        <v>0.27971215090816426</v>
      </c>
      <c r="CQ37" s="57">
        <f t="shared" si="85"/>
        <v>0.51283928525367606</v>
      </c>
      <c r="CR37" s="57">
        <f t="shared" si="85"/>
        <v>0.68771210309353448</v>
      </c>
      <c r="CS37" s="57">
        <f t="shared" si="85"/>
        <v>0.80882775458074774</v>
      </c>
      <c r="CT37" s="57">
        <f t="shared" si="85"/>
        <v>0.88680483217644401</v>
      </c>
      <c r="CU37" s="57">
        <f t="shared" si="85"/>
        <v>0.93401856689955631</v>
      </c>
      <c r="CV37" s="57">
        <f t="shared" si="85"/>
        <v>0.96132901915556435</v>
      </c>
      <c r="CW37" s="57">
        <f t="shared" si="85"/>
        <v>0.97669653818162439</v>
      </c>
      <c r="CX37" s="57">
        <f t="shared" si="85"/>
        <v>0.98526026278568724</v>
      </c>
      <c r="CY37" s="57">
        <f t="shared" si="85"/>
        <v>0.99005634674692</v>
      </c>
      <c r="CZ37" s="57">
        <f t="shared" si="85"/>
        <v>0.99242203543522911</v>
      </c>
      <c r="DA37" s="57">
        <f t="shared" si="85"/>
        <v>0.99359666067135144</v>
      </c>
      <c r="DB37" s="57">
        <f t="shared" si="85"/>
        <v>0.99425850463506149</v>
      </c>
      <c r="DC37" s="57">
        <f t="shared" si="85"/>
        <v>0.99466572675471376</v>
      </c>
      <c r="DD37" s="57">
        <f t="shared" si="85"/>
        <v>0.99493254609814685</v>
      </c>
      <c r="DE37" s="57">
        <f t="shared" si="85"/>
        <v>0.99511570522559178</v>
      </c>
      <c r="DF37" s="57">
        <f t="shared" si="85"/>
        <v>0.99524596440802116</v>
      </c>
      <c r="DG37" s="57">
        <f t="shared" si="85"/>
        <v>0.99534117432273939</v>
      </c>
      <c r="DH37" s="57">
        <f t="shared" si="85"/>
        <v>0.99541227642899022</v>
      </c>
      <c r="DI37" s="57">
        <f t="shared" si="85"/>
        <v>0.99546628532850312</v>
      </c>
      <c r="DJ37" s="57">
        <f t="shared" si="85"/>
        <v>0.99550786992268969</v>
      </c>
      <c r="DK37" s="57">
        <f t="shared" si="85"/>
        <v>0.99554023775649902</v>
      </c>
      <c r="DL37" s="43"/>
      <c r="DM37" s="43">
        <f t="shared" si="75"/>
        <v>0</v>
      </c>
      <c r="DN37" s="43">
        <f t="shared" si="75"/>
        <v>0</v>
      </c>
      <c r="DO37" s="43">
        <f t="shared" si="75"/>
        <v>0</v>
      </c>
      <c r="DP37" s="43">
        <f t="shared" si="75"/>
        <v>0</v>
      </c>
      <c r="DQ37" s="43">
        <f t="shared" si="75"/>
        <v>0</v>
      </c>
      <c r="DR37" s="43">
        <f t="shared" si="75"/>
        <v>0</v>
      </c>
      <c r="DS37" s="43">
        <f t="shared" si="75"/>
        <v>0</v>
      </c>
      <c r="DT37" s="43">
        <f t="shared" si="75"/>
        <v>0.50348187163469571</v>
      </c>
      <c r="DU37" s="43">
        <f t="shared" si="75"/>
        <v>0.92311071345661688</v>
      </c>
      <c r="DV37" s="43">
        <f t="shared" si="75"/>
        <v>1.2378817855683621</v>
      </c>
      <c r="DW37" s="43">
        <f t="shared" si="75"/>
        <v>1.4558899582453459</v>
      </c>
      <c r="DX37" s="43">
        <f t="shared" si="75"/>
        <v>1.5962486979175992</v>
      </c>
      <c r="DY37" s="43">
        <f t="shared" si="75"/>
        <v>1.6812334204192014</v>
      </c>
      <c r="DZ37" s="43">
        <f t="shared" si="75"/>
        <v>1.7303922344800158</v>
      </c>
      <c r="EA37" s="43">
        <f t="shared" si="75"/>
        <v>1.758053768726924</v>
      </c>
      <c r="EB37" s="43">
        <f t="shared" si="75"/>
        <v>1.7734684730142372</v>
      </c>
      <c r="EC37" s="43">
        <f t="shared" si="76"/>
        <v>1.7821014241444559</v>
      </c>
      <c r="ED37" s="43">
        <f t="shared" si="76"/>
        <v>1.7863596637834125</v>
      </c>
      <c r="EE37" s="43">
        <f t="shared" si="76"/>
        <v>1.7884739892084327</v>
      </c>
      <c r="EF37" s="43">
        <f t="shared" si="76"/>
        <v>1.7896653083431107</v>
      </c>
      <c r="EG37" s="43">
        <f t="shared" si="76"/>
        <v>1.7903983081584849</v>
      </c>
      <c r="EH37" s="43">
        <f t="shared" si="76"/>
        <v>1.7908785829766645</v>
      </c>
      <c r="EI37" s="43">
        <f t="shared" si="76"/>
        <v>1.7912082694060651</v>
      </c>
      <c r="EJ37" s="43">
        <f t="shared" si="76"/>
        <v>1.791442735934438</v>
      </c>
      <c r="EK37" s="43">
        <f t="shared" si="76"/>
        <v>1.7916141137809309</v>
      </c>
      <c r="EL37" s="43">
        <f t="shared" si="76"/>
        <v>1.7917420975721825</v>
      </c>
      <c r="EM37" s="43">
        <f t="shared" si="76"/>
        <v>1.7918393135913055</v>
      </c>
      <c r="EN37" s="43">
        <f t="shared" si="76"/>
        <v>1.7919141658608415</v>
      </c>
      <c r="EO37" s="43">
        <f t="shared" si="76"/>
        <v>1.7919724279616982</v>
      </c>
      <c r="EP37" s="43"/>
      <c r="EQ37" s="43">
        <f t="shared" si="77"/>
        <v>1.4260786120206985</v>
      </c>
      <c r="ER37" s="43">
        <f t="shared" si="77"/>
        <v>1.4260786120206985</v>
      </c>
      <c r="ES37" s="43">
        <f t="shared" si="77"/>
        <v>1.4260786120206985</v>
      </c>
      <c r="ET37" s="43">
        <f t="shared" si="77"/>
        <v>1.4260786120206985</v>
      </c>
      <c r="EU37" s="43">
        <f t="shared" si="77"/>
        <v>1.4260786120206985</v>
      </c>
      <c r="EV37" s="43">
        <f t="shared" si="77"/>
        <v>1.4260786120206985</v>
      </c>
      <c r="EW37" s="43">
        <f t="shared" si="77"/>
        <v>1.4260786120206985</v>
      </c>
      <c r="EX37" s="43">
        <f t="shared" si="77"/>
        <v>1.9295604836553943</v>
      </c>
      <c r="EY37" s="43">
        <f t="shared" si="77"/>
        <v>2.3491893254773153</v>
      </c>
      <c r="EZ37" s="43">
        <f t="shared" si="77"/>
        <v>2.6639603975890607</v>
      </c>
      <c r="FA37" s="43">
        <f t="shared" si="77"/>
        <v>2.8819685702660447</v>
      </c>
      <c r="FB37" s="43">
        <f t="shared" si="77"/>
        <v>3.0223273099382979</v>
      </c>
      <c r="FC37" s="43">
        <f t="shared" si="77"/>
        <v>3.1073120324399</v>
      </c>
      <c r="FD37" s="43">
        <f t="shared" si="77"/>
        <v>3.1564708465007145</v>
      </c>
      <c r="FE37" s="43">
        <f t="shared" si="77"/>
        <v>3.1841323807476227</v>
      </c>
      <c r="FF37" s="43">
        <f t="shared" si="77"/>
        <v>3.1995470850349355</v>
      </c>
      <c r="FG37" s="43">
        <f t="shared" si="78"/>
        <v>3.2081800361651545</v>
      </c>
      <c r="FH37" s="43">
        <f t="shared" si="78"/>
        <v>3.2124382758041108</v>
      </c>
      <c r="FI37" s="43">
        <f t="shared" si="78"/>
        <v>3.2145526012291312</v>
      </c>
      <c r="FJ37" s="43">
        <f t="shared" si="78"/>
        <v>3.215743920363809</v>
      </c>
      <c r="FK37" s="43">
        <f t="shared" si="78"/>
        <v>3.2164769201791836</v>
      </c>
      <c r="FL37" s="43">
        <f t="shared" si="78"/>
        <v>3.216957194997363</v>
      </c>
      <c r="FM37" s="43">
        <f t="shared" si="78"/>
        <v>3.2172868814267637</v>
      </c>
      <c r="FN37" s="43">
        <f t="shared" si="78"/>
        <v>3.2175213479551363</v>
      </c>
      <c r="FO37" s="43">
        <f t="shared" si="78"/>
        <v>3.2176927258016295</v>
      </c>
      <c r="FP37" s="43">
        <f t="shared" si="78"/>
        <v>3.217820709592881</v>
      </c>
      <c r="FQ37" s="43">
        <f t="shared" si="78"/>
        <v>3.2179179256120038</v>
      </c>
      <c r="FR37" s="43">
        <f t="shared" si="78"/>
        <v>3.2179927778815403</v>
      </c>
      <c r="FS37" s="43">
        <f t="shared" si="78"/>
        <v>3.2180510399823969</v>
      </c>
      <c r="FT37" s="43"/>
      <c r="FU37" s="43">
        <f>300*EQ37*AR37</f>
        <v>447.8290682045432</v>
      </c>
      <c r="FV37" s="43">
        <f t="shared" si="79"/>
        <v>606.82910209317379</v>
      </c>
      <c r="FW37" s="43">
        <f t="shared" si="79"/>
        <v>814.83139927922127</v>
      </c>
      <c r="FX37" s="43">
        <f t="shared" si="79"/>
        <v>1083.152187339175</v>
      </c>
      <c r="FY37" s="43">
        <f t="shared" si="79"/>
        <v>1423.8894113554295</v>
      </c>
      <c r="FZ37" s="43">
        <f t="shared" si="79"/>
        <v>1849.0481194717247</v>
      </c>
      <c r="GA37" s="43">
        <f t="shared" si="79"/>
        <v>2369.2295927343434</v>
      </c>
      <c r="GB37" s="43">
        <f t="shared" si="79"/>
        <v>7265.4705491547429</v>
      </c>
      <c r="GC37" s="43">
        <f t="shared" si="79"/>
        <v>13611.423313244588</v>
      </c>
      <c r="GD37" s="43">
        <f t="shared" si="79"/>
        <v>20265.579036519201</v>
      </c>
      <c r="GE37" s="43">
        <f t="shared" si="79"/>
        <v>26424.892798841101</v>
      </c>
      <c r="GF37" s="43">
        <f t="shared" si="79"/>
        <v>31729.306760273557</v>
      </c>
      <c r="GG37" s="43">
        <f t="shared" si="79"/>
        <v>36173.055556448788</v>
      </c>
      <c r="GH37" s="43">
        <f t="shared" si="79"/>
        <v>39913.656273874039</v>
      </c>
      <c r="GI37" s="43">
        <f t="shared" si="79"/>
        <v>43123.403494370148</v>
      </c>
      <c r="GJ37" s="43">
        <f t="shared" si="79"/>
        <v>45924.409411840061</v>
      </c>
      <c r="GK37" s="43">
        <f t="shared" si="80"/>
        <v>48382.027118745653</v>
      </c>
      <c r="GL37" s="43">
        <f t="shared" si="80"/>
        <v>50185.242194588718</v>
      </c>
      <c r="GM37" s="43">
        <f t="shared" si="80"/>
        <v>51388.838337101748</v>
      </c>
      <c r="GN37" s="43">
        <f t="shared" si="80"/>
        <v>52224.387045726937</v>
      </c>
      <c r="GO37" s="43">
        <f t="shared" si="80"/>
        <v>52822.994589716458</v>
      </c>
      <c r="GP37" s="43">
        <f t="shared" si="80"/>
        <v>53262.585861240666</v>
      </c>
      <c r="GQ37" s="43">
        <f t="shared" si="80"/>
        <v>53591.83522265088</v>
      </c>
      <c r="GR37" s="43">
        <f t="shared" si="80"/>
        <v>53842.386808023082</v>
      </c>
      <c r="GS37" s="43">
        <f t="shared" si="80"/>
        <v>54035.514551430591</v>
      </c>
      <c r="GT37" s="43">
        <f t="shared" si="80"/>
        <v>54185.936560560724</v>
      </c>
      <c r="GU37" s="43">
        <f t="shared" si="80"/>
        <v>54304.090242408231</v>
      </c>
      <c r="GV37" s="43">
        <f t="shared" si="80"/>
        <v>54397.537229188303</v>
      </c>
      <c r="GW37" s="43">
        <f t="shared" si="80"/>
        <v>54471.857777446523</v>
      </c>
      <c r="GX37"/>
    </row>
    <row r="38" spans="1:206" x14ac:dyDescent="0.25">
      <c r="A38" s="24">
        <v>34</v>
      </c>
      <c r="C38" s="3"/>
      <c r="D38" s="41" t="s">
        <v>9</v>
      </c>
      <c r="E38" s="41">
        <v>45</v>
      </c>
      <c r="F38" s="41">
        <v>3.0499999999999999E-2</v>
      </c>
      <c r="G38" s="41">
        <v>2</v>
      </c>
      <c r="H38" s="41"/>
      <c r="I38" s="41"/>
      <c r="J38" s="41">
        <v>0.85</v>
      </c>
      <c r="K38" s="41">
        <v>106</v>
      </c>
      <c r="L38" s="41">
        <f>IF('Graph-Settings'!$I$6='Graph-Settings'!$C$46, K38, 'Graph-Settings'!$I$6)</f>
        <v>106</v>
      </c>
      <c r="M38" s="41">
        <f t="shared" si="81"/>
        <v>1</v>
      </c>
      <c r="N38" s="42">
        <f t="shared" si="82"/>
        <v>0.88227741464730136</v>
      </c>
      <c r="O38" s="42">
        <f t="shared" si="82"/>
        <v>1.1129257724800403</v>
      </c>
      <c r="P38" s="42">
        <f t="shared" si="82"/>
        <v>1.4002770713353354</v>
      </c>
      <c r="Q38" s="42">
        <f t="shared" si="68"/>
        <v>1.7567473106060951</v>
      </c>
      <c r="R38" s="42">
        <f t="shared" si="68"/>
        <v>2.1968337913053295</v>
      </c>
      <c r="S38" s="42">
        <f t="shared" si="68"/>
        <v>2.7371946417220991</v>
      </c>
      <c r="T38" s="42">
        <f t="shared" si="68"/>
        <v>3.3966004568154156</v>
      </c>
      <c r="U38" s="42">
        <f t="shared" si="68"/>
        <v>4.1956949480201908</v>
      </c>
      <c r="V38" s="42">
        <f t="shared" si="68"/>
        <v>5.1564893908615712</v>
      </c>
      <c r="W38" s="42">
        <f t="shared" si="68"/>
        <v>6.3015083184411598</v>
      </c>
      <c r="X38" s="42">
        <f t="shared" si="68"/>
        <v>7.6525065058687947</v>
      </c>
      <c r="Y38" s="42">
        <f t="shared" si="68"/>
        <v>9.2286966978340317</v>
      </c>
      <c r="Z38" s="42">
        <f t="shared" si="68"/>
        <v>11.044471724688391</v>
      </c>
      <c r="AA38" s="42">
        <f t="shared" si="68"/>
        <v>13.106681079124423</v>
      </c>
      <c r="AB38" s="42">
        <f t="shared" si="68"/>
        <v>15.411634550561224</v>
      </c>
      <c r="AC38" s="42">
        <f t="shared" si="68"/>
        <v>17.94214981381969</v>
      </c>
      <c r="AD38" s="42">
        <f t="shared" si="68"/>
        <v>20.665118840233934</v>
      </c>
      <c r="AE38" s="42">
        <f t="shared" si="68"/>
        <v>23.043028895219965</v>
      </c>
      <c r="AF38" s="42">
        <f t="shared" si="68"/>
        <v>24.857693547283507</v>
      </c>
      <c r="AG38" s="42">
        <f t="shared" si="68"/>
        <v>26.249986119360106</v>
      </c>
      <c r="AH38" s="42">
        <f t="shared" si="68"/>
        <v>27.327181468240592</v>
      </c>
      <c r="AI38" s="42">
        <f t="shared" si="68"/>
        <v>28.167272872379797</v>
      </c>
      <c r="AJ38" s="42">
        <f t="shared" si="68"/>
        <v>28.82716262572189</v>
      </c>
      <c r="AK38" s="42">
        <f t="shared" si="68"/>
        <v>29.348741056132351</v>
      </c>
      <c r="AL38" s="42">
        <f t="shared" si="68"/>
        <v>29.763189584322301</v>
      </c>
      <c r="AM38" s="42">
        <f t="shared" si="68"/>
        <v>30.093984646281992</v>
      </c>
      <c r="AN38" s="42">
        <f t="shared" si="68"/>
        <v>30.358995777820148</v>
      </c>
      <c r="AO38" s="42">
        <f t="shared" si="68"/>
        <v>30.571961890483532</v>
      </c>
      <c r="AP38" s="42">
        <f t="shared" si="68"/>
        <v>30.74354127442999</v>
      </c>
      <c r="AQ38" s="3"/>
      <c r="AR38" s="58">
        <f t="shared" ref="AR38:BG43" si="86">$M38*N38</f>
        <v>0.88227741464730136</v>
      </c>
      <c r="AS38" s="58">
        <f t="shared" si="86"/>
        <v>1.1129257724800403</v>
      </c>
      <c r="AT38" s="58">
        <f t="shared" si="86"/>
        <v>1.4002770713353354</v>
      </c>
      <c r="AU38" s="58">
        <f t="shared" si="86"/>
        <v>1.7567473106060951</v>
      </c>
      <c r="AV38" s="58">
        <f t="shared" si="86"/>
        <v>2.1968337913053295</v>
      </c>
      <c r="AW38" s="58">
        <f t="shared" si="86"/>
        <v>2.7371946417220991</v>
      </c>
      <c r="AX38" s="58">
        <f t="shared" si="86"/>
        <v>3.3966004568154156</v>
      </c>
      <c r="AY38" s="58">
        <f t="shared" si="86"/>
        <v>4.1956949480201908</v>
      </c>
      <c r="AZ38" s="58">
        <f t="shared" si="86"/>
        <v>5.1564893908615712</v>
      </c>
      <c r="BA38" s="58">
        <f t="shared" si="86"/>
        <v>6.3015083184411598</v>
      </c>
      <c r="BB38" s="58">
        <f t="shared" si="86"/>
        <v>7.6525065058687947</v>
      </c>
      <c r="BC38" s="58">
        <f t="shared" si="86"/>
        <v>9.2286966978340317</v>
      </c>
      <c r="BD38" s="58">
        <f t="shared" si="86"/>
        <v>11.044471724688391</v>
      </c>
      <c r="BE38" s="58">
        <f t="shared" si="86"/>
        <v>13.106681079124423</v>
      </c>
      <c r="BF38" s="58">
        <f t="shared" si="86"/>
        <v>15.411634550561224</v>
      </c>
      <c r="BG38" s="58">
        <f t="shared" si="86"/>
        <v>17.94214981381969</v>
      </c>
      <c r="BH38" s="58">
        <f t="shared" ref="BH38:BT43" si="87">$M38*AD38</f>
        <v>20.665118840233934</v>
      </c>
      <c r="BI38" s="58">
        <f t="shared" si="87"/>
        <v>23.043028895219965</v>
      </c>
      <c r="BJ38" s="58">
        <f t="shared" si="87"/>
        <v>24.857693547283507</v>
      </c>
      <c r="BK38" s="58">
        <f t="shared" si="87"/>
        <v>26.249986119360106</v>
      </c>
      <c r="BL38" s="58">
        <f t="shared" si="87"/>
        <v>27.327181468240592</v>
      </c>
      <c r="BM38" s="58">
        <f t="shared" si="87"/>
        <v>28.167272872379797</v>
      </c>
      <c r="BN38" s="58">
        <f t="shared" si="87"/>
        <v>28.82716262572189</v>
      </c>
      <c r="BO38" s="58">
        <f t="shared" si="87"/>
        <v>29.348741056132351</v>
      </c>
      <c r="BP38" s="58">
        <f t="shared" si="87"/>
        <v>29.763189584322301</v>
      </c>
      <c r="BQ38" s="58">
        <f t="shared" si="87"/>
        <v>30.093984646281992</v>
      </c>
      <c r="BR38" s="58">
        <f t="shared" si="87"/>
        <v>30.358995777820148</v>
      </c>
      <c r="BS38" s="58">
        <f t="shared" si="87"/>
        <v>30.571961890483532</v>
      </c>
      <c r="BT38" s="58">
        <f t="shared" si="87"/>
        <v>30.74354127442999</v>
      </c>
      <c r="BU38" s="3"/>
      <c r="BV38" s="3"/>
      <c r="BW38" s="58" t="s">
        <v>9</v>
      </c>
      <c r="BX38" s="41"/>
      <c r="BY38" s="41">
        <f>2*(1-EXP(-0.104*(BY28-70)))</f>
        <v>1.7748194647088766</v>
      </c>
      <c r="BZ38" s="41">
        <f>1.5*(1-EXP(-0.0201*L38))</f>
        <v>1.3218509807061996</v>
      </c>
      <c r="CA38" s="41">
        <f>IF(BY38&gt;0, BZ38+BY38, BZ38)</f>
        <v>3.096670445415076</v>
      </c>
      <c r="CB38" s="41"/>
      <c r="CC38" s="41">
        <v>10</v>
      </c>
      <c r="CD38" s="41">
        <v>0.5</v>
      </c>
      <c r="CE38" s="41">
        <f t="shared" si="72"/>
        <v>5124.3520913445218</v>
      </c>
      <c r="CF38" s="41">
        <f t="shared" ref="CF38" si="88">CE38/(300*CA38)</f>
        <v>5.5159804502624503</v>
      </c>
      <c r="CG38" s="41"/>
      <c r="CH38" s="3"/>
      <c r="CI38" s="58">
        <f t="shared" ref="CI38:DK38" si="89">IF(1-EXP(-0.23*(AR38-$CF38))&lt;0, 0, 1-EXP(-0.23*(AR38-$CF38)))</f>
        <v>0</v>
      </c>
      <c r="CJ38" s="41">
        <f t="shared" si="89"/>
        <v>0</v>
      </c>
      <c r="CK38" s="41">
        <f t="shared" si="89"/>
        <v>0</v>
      </c>
      <c r="CL38" s="41">
        <f t="shared" si="89"/>
        <v>0</v>
      </c>
      <c r="CM38" s="41">
        <f t="shared" si="89"/>
        <v>0</v>
      </c>
      <c r="CN38" s="41">
        <f t="shared" si="89"/>
        <v>0</v>
      </c>
      <c r="CO38" s="41">
        <f t="shared" si="89"/>
        <v>0</v>
      </c>
      <c r="CP38" s="41">
        <f t="shared" si="89"/>
        <v>0</v>
      </c>
      <c r="CQ38" s="41">
        <f t="shared" si="89"/>
        <v>0</v>
      </c>
      <c r="CR38" s="41">
        <f t="shared" si="89"/>
        <v>0.16529040887100388</v>
      </c>
      <c r="CS38" s="41">
        <f t="shared" si="89"/>
        <v>0.38823129003148049</v>
      </c>
      <c r="CT38" s="41">
        <f t="shared" si="89"/>
        <v>0.57425927167057211</v>
      </c>
      <c r="CU38" s="41">
        <f t="shared" si="89"/>
        <v>0.71960416931967508</v>
      </c>
      <c r="CV38" s="41">
        <f t="shared" si="89"/>
        <v>0.82550534089186989</v>
      </c>
      <c r="CW38" s="41">
        <f t="shared" si="89"/>
        <v>0.8973058825923842</v>
      </c>
      <c r="CX38" s="41">
        <f t="shared" si="89"/>
        <v>0.94261767521306516</v>
      </c>
      <c r="CY38" s="41">
        <f t="shared" si="89"/>
        <v>0.96932483255417445</v>
      </c>
      <c r="CZ38" s="41">
        <f t="shared" si="89"/>
        <v>0.98224736178616967</v>
      </c>
      <c r="DA38" s="41">
        <f t="shared" si="89"/>
        <v>0.98830500155974854</v>
      </c>
      <c r="DB38" s="41">
        <f t="shared" si="89"/>
        <v>0.99150961815564642</v>
      </c>
      <c r="DC38" s="41">
        <f t="shared" si="89"/>
        <v>0.9933728221836664</v>
      </c>
      <c r="DD38" s="41">
        <f t="shared" si="89"/>
        <v>0.99453721888446811</v>
      </c>
      <c r="DE38" s="41">
        <f t="shared" si="89"/>
        <v>0.99530647744377543</v>
      </c>
      <c r="DF38" s="41">
        <f t="shared" si="89"/>
        <v>0.99583706506127334</v>
      </c>
      <c r="DG38" s="41">
        <f t="shared" si="89"/>
        <v>0.99621556282073565</v>
      </c>
      <c r="DH38" s="41">
        <f t="shared" si="89"/>
        <v>0.99649281292202263</v>
      </c>
      <c r="DI38" s="41">
        <f t="shared" si="89"/>
        <v>0.99670020035285201</v>
      </c>
      <c r="DJ38" s="41">
        <f t="shared" si="89"/>
        <v>0.99685793713455606</v>
      </c>
      <c r="DK38" s="41">
        <f t="shared" si="89"/>
        <v>0.99697951839833221</v>
      </c>
      <c r="DL38" s="41"/>
      <c r="DM38" s="41">
        <f t="shared" si="75"/>
        <v>0</v>
      </c>
      <c r="DN38" s="41">
        <f t="shared" si="75"/>
        <v>0</v>
      </c>
      <c r="DO38" s="41">
        <f t="shared" si="75"/>
        <v>0</v>
      </c>
      <c r="DP38" s="41">
        <f t="shared" si="75"/>
        <v>0</v>
      </c>
      <c r="DQ38" s="41">
        <f t="shared" si="75"/>
        <v>0</v>
      </c>
      <c r="DR38" s="41">
        <f t="shared" si="75"/>
        <v>0</v>
      </c>
      <c r="DS38" s="41">
        <f t="shared" si="75"/>
        <v>0</v>
      </c>
      <c r="DT38" s="41">
        <f t="shared" si="75"/>
        <v>0</v>
      </c>
      <c r="DU38" s="41">
        <f t="shared" si="75"/>
        <v>0</v>
      </c>
      <c r="DV38" s="41">
        <f t="shared" si="75"/>
        <v>8.264520443550194E-2</v>
      </c>
      <c r="DW38" s="41">
        <f t="shared" si="75"/>
        <v>0.19411564501574025</v>
      </c>
      <c r="DX38" s="41">
        <f t="shared" si="75"/>
        <v>0.28712963583528606</v>
      </c>
      <c r="DY38" s="41">
        <f t="shared" si="75"/>
        <v>0.35980208465983754</v>
      </c>
      <c r="DZ38" s="41">
        <f t="shared" si="75"/>
        <v>0.41275267044593494</v>
      </c>
      <c r="EA38" s="41">
        <f t="shared" si="75"/>
        <v>0.4486529412961921</v>
      </c>
      <c r="EB38" s="41">
        <f t="shared" si="75"/>
        <v>0.47130883760653258</v>
      </c>
      <c r="EC38" s="41">
        <f t="shared" si="76"/>
        <v>0.48466241627708723</v>
      </c>
      <c r="ED38" s="41">
        <f t="shared" si="76"/>
        <v>0.49112368089308484</v>
      </c>
      <c r="EE38" s="41">
        <f t="shared" si="76"/>
        <v>0.49415250077987427</v>
      </c>
      <c r="EF38" s="41">
        <f t="shared" si="76"/>
        <v>0.49575480907782321</v>
      </c>
      <c r="EG38" s="41">
        <f t="shared" si="76"/>
        <v>0.4966864110918332</v>
      </c>
      <c r="EH38" s="41">
        <f t="shared" si="76"/>
        <v>0.49726860944223406</v>
      </c>
      <c r="EI38" s="41">
        <f t="shared" si="76"/>
        <v>0.49765323872188771</v>
      </c>
      <c r="EJ38" s="41">
        <f t="shared" si="76"/>
        <v>0.49791853253063667</v>
      </c>
      <c r="EK38" s="41">
        <f t="shared" si="76"/>
        <v>0.49810778141036782</v>
      </c>
      <c r="EL38" s="41">
        <f t="shared" si="76"/>
        <v>0.49824640646101132</v>
      </c>
      <c r="EM38" s="41">
        <f t="shared" si="76"/>
        <v>0.498350100176426</v>
      </c>
      <c r="EN38" s="41">
        <f t="shared" si="76"/>
        <v>0.49842896856727803</v>
      </c>
      <c r="EO38" s="41">
        <f t="shared" si="76"/>
        <v>0.4984897591991661</v>
      </c>
      <c r="EP38" s="41"/>
      <c r="EQ38" s="41">
        <f t="shared" si="77"/>
        <v>3.096670445415076</v>
      </c>
      <c r="ER38" s="41">
        <f t="shared" si="77"/>
        <v>3.096670445415076</v>
      </c>
      <c r="ES38" s="41">
        <f t="shared" si="77"/>
        <v>3.096670445415076</v>
      </c>
      <c r="ET38" s="41">
        <f t="shared" si="77"/>
        <v>3.096670445415076</v>
      </c>
      <c r="EU38" s="41">
        <f t="shared" si="77"/>
        <v>3.096670445415076</v>
      </c>
      <c r="EV38" s="41">
        <f t="shared" si="77"/>
        <v>3.096670445415076</v>
      </c>
      <c r="EW38" s="41">
        <f t="shared" si="77"/>
        <v>3.096670445415076</v>
      </c>
      <c r="EX38" s="41">
        <f t="shared" si="77"/>
        <v>3.096670445415076</v>
      </c>
      <c r="EY38" s="41">
        <f t="shared" si="77"/>
        <v>3.096670445415076</v>
      </c>
      <c r="EZ38" s="41">
        <f t="shared" si="77"/>
        <v>3.1793156498505777</v>
      </c>
      <c r="FA38" s="41">
        <f t="shared" si="77"/>
        <v>3.2907860904308164</v>
      </c>
      <c r="FB38" s="41">
        <f t="shared" si="77"/>
        <v>3.3838000812503619</v>
      </c>
      <c r="FC38" s="41">
        <f t="shared" si="77"/>
        <v>3.4564725300749135</v>
      </c>
      <c r="FD38" s="41">
        <f t="shared" si="77"/>
        <v>3.509423115861011</v>
      </c>
      <c r="FE38" s="41">
        <f t="shared" si="77"/>
        <v>3.5453233867112681</v>
      </c>
      <c r="FF38" s="41">
        <f t="shared" si="77"/>
        <v>3.5679792830216086</v>
      </c>
      <c r="FG38" s="41">
        <f t="shared" si="78"/>
        <v>3.5813328616921631</v>
      </c>
      <c r="FH38" s="41">
        <f t="shared" si="78"/>
        <v>3.587794126308161</v>
      </c>
      <c r="FI38" s="41">
        <f t="shared" si="78"/>
        <v>3.5908229461949501</v>
      </c>
      <c r="FJ38" s="41">
        <f t="shared" si="78"/>
        <v>3.5924252544928992</v>
      </c>
      <c r="FK38" s="41">
        <f t="shared" si="78"/>
        <v>3.5933568565069089</v>
      </c>
      <c r="FL38" s="41">
        <f t="shared" si="78"/>
        <v>3.59393905485731</v>
      </c>
      <c r="FM38" s="41">
        <f t="shared" si="78"/>
        <v>3.5943236841369637</v>
      </c>
      <c r="FN38" s="41">
        <f t="shared" si="78"/>
        <v>3.5945889779457127</v>
      </c>
      <c r="FO38" s="41">
        <f t="shared" si="78"/>
        <v>3.5947782268254436</v>
      </c>
      <c r="FP38" s="41">
        <f t="shared" si="78"/>
        <v>3.5949168518760874</v>
      </c>
      <c r="FQ38" s="41">
        <f t="shared" si="78"/>
        <v>3.5950205455915021</v>
      </c>
      <c r="FR38" s="41">
        <f t="shared" si="78"/>
        <v>3.595099413982354</v>
      </c>
      <c r="FS38" s="41">
        <f t="shared" si="78"/>
        <v>3.5951602046142419</v>
      </c>
      <c r="FT38" s="41"/>
      <c r="FU38" s="41">
        <f t="shared" ref="FU38:GJ49" si="90">300*EQ38*AR38</f>
        <v>819.63671837865616</v>
      </c>
      <c r="FV38" s="41">
        <f t="shared" si="79"/>
        <v>1033.9093042739053</v>
      </c>
      <c r="FW38" s="41">
        <f t="shared" si="79"/>
        <v>1300.8589866589534</v>
      </c>
      <c r="FX38" s="41">
        <f t="shared" si="79"/>
        <v>1632.0202430448942</v>
      </c>
      <c r="FY38" s="41">
        <f t="shared" si="79"/>
        <v>2040.8610825073094</v>
      </c>
      <c r="FZ38" s="41">
        <f t="shared" si="79"/>
        <v>2542.8569251107997</v>
      </c>
      <c r="GA38" s="41">
        <f t="shared" si="79"/>
        <v>3155.4456748510929</v>
      </c>
      <c r="GB38" s="41">
        <f t="shared" si="79"/>
        <v>3897.8053630534405</v>
      </c>
      <c r="GC38" s="41">
        <f t="shared" si="79"/>
        <v>4790.3844896332248</v>
      </c>
      <c r="GD38" s="41">
        <f t="shared" si="79"/>
        <v>6010.3452043450734</v>
      </c>
      <c r="GE38" s="41">
        <f t="shared" si="79"/>
        <v>7554.8285899333077</v>
      </c>
      <c r="GF38" s="41">
        <f t="shared" si="79"/>
        <v>9368.4193907897243</v>
      </c>
      <c r="GG38" s="41">
        <f t="shared" si="79"/>
        <v>11452.473937672359</v>
      </c>
      <c r="GH38" s="41">
        <f t="shared" si="79"/>
        <v>13799.066865389215</v>
      </c>
      <c r="GI38" s="41">
        <f t="shared" si="79"/>
        <v>16391.768519865633</v>
      </c>
      <c r="GJ38" s="41">
        <f t="shared" si="79"/>
        <v>19205.165648573598</v>
      </c>
      <c r="GK38" s="41">
        <f t="shared" si="80"/>
        <v>22202.600757991091</v>
      </c>
      <c r="GL38" s="41">
        <f t="shared" si="80"/>
        <v>24802.093116785825</v>
      </c>
      <c r="GM38" s="41">
        <f t="shared" si="80"/>
        <v>26777.87291372033</v>
      </c>
      <c r="GN38" s="41">
        <f t="shared" si="80"/>
        <v>28290.333919583187</v>
      </c>
      <c r="GO38" s="41">
        <f t="shared" si="80"/>
        <v>29458.894469373259</v>
      </c>
      <c r="GP38" s="41">
        <f t="shared" si="80"/>
        <v>30369.438613460581</v>
      </c>
      <c r="GQ38" s="41">
        <f t="shared" si="80"/>
        <v>31084.246011630028</v>
      </c>
      <c r="GR38" s="41">
        <f t="shared" si="80"/>
        <v>31648.998335086853</v>
      </c>
      <c r="GS38" s="41">
        <f t="shared" si="80"/>
        <v>32097.619763579893</v>
      </c>
      <c r="GT38" s="41">
        <f t="shared" si="80"/>
        <v>32455.611763505807</v>
      </c>
      <c r="GU38" s="41">
        <f t="shared" si="80"/>
        <v>32742.364069436728</v>
      </c>
      <c r="GV38" s="41">
        <f t="shared" si="80"/>
        <v>32972.77268303046</v>
      </c>
      <c r="GW38" s="41">
        <f t="shared" si="80"/>
        <v>33158.386841623833</v>
      </c>
      <c r="GX38"/>
    </row>
    <row r="39" spans="1:206" x14ac:dyDescent="0.25">
      <c r="A39" s="24">
        <v>35</v>
      </c>
      <c r="C39" s="3"/>
      <c r="D39" s="44" t="s">
        <v>10</v>
      </c>
      <c r="E39" s="44">
        <v>30</v>
      </c>
      <c r="F39" s="44">
        <v>2.3199999999999998E-2</v>
      </c>
      <c r="G39" s="44">
        <v>1.6</v>
      </c>
      <c r="H39" s="44"/>
      <c r="I39" s="44"/>
      <c r="J39" s="44">
        <v>0.9</v>
      </c>
      <c r="K39" s="44">
        <v>32</v>
      </c>
      <c r="L39" s="44">
        <f>IF('Graph-Settings'!$I$6='Graph-Settings'!$C$46, K39, 'Graph-Settings'!$I$6)</f>
        <v>32</v>
      </c>
      <c r="M39" s="44">
        <f t="shared" si="81"/>
        <v>1</v>
      </c>
      <c r="N39" s="44">
        <f t="shared" si="82"/>
        <v>0.85743838155273511</v>
      </c>
      <c r="O39" s="44">
        <f t="shared" si="82"/>
        <v>1.0363258759567293</v>
      </c>
      <c r="P39" s="44">
        <f t="shared" si="82"/>
        <v>1.2505541263142974</v>
      </c>
      <c r="Q39" s="44">
        <f t="shared" si="68"/>
        <v>1.5063776442895589</v>
      </c>
      <c r="R39" s="44">
        <f t="shared" si="68"/>
        <v>1.8108919795937521</v>
      </c>
      <c r="S39" s="44">
        <f t="shared" si="68"/>
        <v>2.1720471331452398</v>
      </c>
      <c r="T39" s="44">
        <f t="shared" si="68"/>
        <v>2.5986167443803829</v>
      </c>
      <c r="U39" s="44">
        <f t="shared" si="68"/>
        <v>3.1001043747953609</v>
      </c>
      <c r="V39" s="44">
        <f t="shared" si="68"/>
        <v>3.6865646076426364</v>
      </c>
      <c r="W39" s="44">
        <f t="shared" si="68"/>
        <v>4.368313849203501</v>
      </c>
      <c r="X39" s="44">
        <f t="shared" si="68"/>
        <v>5.1555046665466184</v>
      </c>
      <c r="Y39" s="44">
        <f t="shared" si="68"/>
        <v>6.0575396688248846</v>
      </c>
      <c r="Z39" s="44">
        <f t="shared" si="68"/>
        <v>7.0823081968553563</v>
      </c>
      <c r="AA39" s="44">
        <f t="shared" si="68"/>
        <v>8.2352435907092989</v>
      </c>
      <c r="AB39" s="44">
        <f t="shared" si="68"/>
        <v>9.5182226766461238</v>
      </c>
      <c r="AC39" s="44">
        <f t="shared" si="68"/>
        <v>10.928363774407767</v>
      </c>
      <c r="AD39" s="44">
        <f t="shared" si="68"/>
        <v>12.456824656183485</v>
      </c>
      <c r="AE39" s="44">
        <f t="shared" si="68"/>
        <v>13.808318847813856</v>
      </c>
      <c r="AF39" s="44">
        <f t="shared" si="68"/>
        <v>14.854430965983687</v>
      </c>
      <c r="AG39" s="44">
        <f t="shared" si="68"/>
        <v>15.667889310208157</v>
      </c>
      <c r="AH39" s="44">
        <f t="shared" si="68"/>
        <v>16.304810540298863</v>
      </c>
      <c r="AI39" s="44">
        <f t="shared" si="68"/>
        <v>16.806689233832678</v>
      </c>
      <c r="AJ39" s="44">
        <f t="shared" si="68"/>
        <v>17.204380755933869</v>
      </c>
      <c r="AK39" s="44">
        <f t="shared" si="68"/>
        <v>17.521034999886453</v>
      </c>
      <c r="AL39" s="44">
        <f t="shared" si="68"/>
        <v>17.774193962770443</v>
      </c>
      <c r="AM39" s="44">
        <f t="shared" si="68"/>
        <v>17.977281209693253</v>
      </c>
      <c r="AN39" s="44">
        <f t="shared" si="68"/>
        <v>18.140663129578229</v>
      </c>
      <c r="AO39" s="44">
        <f t="shared" si="68"/>
        <v>18.272411428372166</v>
      </c>
      <c r="AP39" s="44">
        <f t="shared" si="68"/>
        <v>18.378856860168497</v>
      </c>
      <c r="AQ39" s="3"/>
      <c r="AR39" s="59">
        <f t="shared" si="86"/>
        <v>0.85743838155273511</v>
      </c>
      <c r="AS39" s="59">
        <f t="shared" si="86"/>
        <v>1.0363258759567293</v>
      </c>
      <c r="AT39" s="59">
        <f t="shared" si="86"/>
        <v>1.2505541263142974</v>
      </c>
      <c r="AU39" s="59">
        <f t="shared" si="86"/>
        <v>1.5063776442895589</v>
      </c>
      <c r="AV39" s="59">
        <f t="shared" si="86"/>
        <v>1.8108919795937521</v>
      </c>
      <c r="AW39" s="59">
        <f t="shared" si="86"/>
        <v>2.1720471331452398</v>
      </c>
      <c r="AX39" s="59">
        <f t="shared" si="86"/>
        <v>2.5986167443803829</v>
      </c>
      <c r="AY39" s="59">
        <f t="shared" si="86"/>
        <v>3.1001043747953609</v>
      </c>
      <c r="AZ39" s="59">
        <f t="shared" si="86"/>
        <v>3.6865646076426364</v>
      </c>
      <c r="BA39" s="59">
        <f t="shared" si="86"/>
        <v>4.368313849203501</v>
      </c>
      <c r="BB39" s="59">
        <f t="shared" si="86"/>
        <v>5.1555046665466184</v>
      </c>
      <c r="BC39" s="59">
        <f t="shared" si="86"/>
        <v>6.0575396688248846</v>
      </c>
      <c r="BD39" s="59">
        <f t="shared" si="86"/>
        <v>7.0823081968553563</v>
      </c>
      <c r="BE39" s="59">
        <f t="shared" si="86"/>
        <v>8.2352435907092989</v>
      </c>
      <c r="BF39" s="59">
        <f t="shared" si="86"/>
        <v>9.5182226766461238</v>
      </c>
      <c r="BG39" s="59">
        <f t="shared" si="86"/>
        <v>10.928363774407767</v>
      </c>
      <c r="BH39" s="59">
        <f t="shared" si="87"/>
        <v>12.456824656183485</v>
      </c>
      <c r="BI39" s="59">
        <f t="shared" si="87"/>
        <v>13.808318847813856</v>
      </c>
      <c r="BJ39" s="59">
        <f t="shared" si="87"/>
        <v>14.854430965983687</v>
      </c>
      <c r="BK39" s="59">
        <f t="shared" si="87"/>
        <v>15.667889310208157</v>
      </c>
      <c r="BL39" s="59">
        <f t="shared" si="87"/>
        <v>16.304810540298863</v>
      </c>
      <c r="BM39" s="59">
        <f t="shared" si="87"/>
        <v>16.806689233832678</v>
      </c>
      <c r="BN39" s="59">
        <f t="shared" si="87"/>
        <v>17.204380755933869</v>
      </c>
      <c r="BO39" s="59">
        <f t="shared" si="87"/>
        <v>17.521034999886453</v>
      </c>
      <c r="BP39" s="59">
        <f t="shared" si="87"/>
        <v>17.774193962770443</v>
      </c>
      <c r="BQ39" s="59">
        <f t="shared" si="87"/>
        <v>17.977281209693253</v>
      </c>
      <c r="BR39" s="59">
        <f t="shared" si="87"/>
        <v>18.140663129578229</v>
      </c>
      <c r="BS39" s="59">
        <f t="shared" si="87"/>
        <v>18.272411428372166</v>
      </c>
      <c r="BT39" s="59">
        <f t="shared" si="87"/>
        <v>18.378856860168497</v>
      </c>
      <c r="BU39" s="3"/>
      <c r="BV39" s="3"/>
      <c r="BW39" s="59" t="s">
        <v>10</v>
      </c>
      <c r="BX39" s="44"/>
      <c r="BY39" s="44"/>
      <c r="BZ39" s="44"/>
      <c r="CA39" s="44">
        <f>1.5*(1-EXP(-0.0183*L39))</f>
        <v>0.66484245216886662</v>
      </c>
      <c r="CB39" s="44"/>
      <c r="CC39" s="44"/>
      <c r="CD39" s="44"/>
      <c r="CE39" s="44"/>
      <c r="CF39" s="44"/>
      <c r="CG39" s="44"/>
      <c r="CH39" s="3"/>
      <c r="CI39" s="59"/>
      <c r="CJ39" s="44"/>
      <c r="CK39" s="44"/>
      <c r="CL39" s="44"/>
      <c r="CM39" s="44"/>
      <c r="CN39" s="44"/>
      <c r="CO39" s="44"/>
      <c r="CP39" s="44"/>
      <c r="CQ39" s="44"/>
      <c r="CR39" s="44"/>
      <c r="CS39" s="44"/>
      <c r="CT39" s="44"/>
      <c r="CU39" s="44"/>
      <c r="CV39" s="44"/>
      <c r="CW39" s="44"/>
      <c r="CX39" s="44"/>
      <c r="CY39" s="44"/>
      <c r="CZ39" s="44"/>
      <c r="DA39" s="44"/>
      <c r="DB39" s="44"/>
      <c r="DC39" s="44"/>
      <c r="DD39" s="44"/>
      <c r="DE39" s="44"/>
      <c r="DF39" s="44"/>
      <c r="DG39" s="44"/>
      <c r="DH39" s="44"/>
      <c r="DI39" s="44"/>
      <c r="DJ39" s="44"/>
      <c r="DK39" s="44"/>
      <c r="DL39" s="44"/>
      <c r="DM39" s="44">
        <f t="shared" si="75"/>
        <v>0</v>
      </c>
      <c r="DN39" s="44">
        <f t="shared" si="75"/>
        <v>0</v>
      </c>
      <c r="DO39" s="44">
        <f t="shared" si="75"/>
        <v>0</v>
      </c>
      <c r="DP39" s="44">
        <f t="shared" si="75"/>
        <v>0</v>
      </c>
      <c r="DQ39" s="44">
        <f t="shared" si="75"/>
        <v>0</v>
      </c>
      <c r="DR39" s="44">
        <f t="shared" si="75"/>
        <v>0</v>
      </c>
      <c r="DS39" s="44">
        <f t="shared" si="75"/>
        <v>0</v>
      </c>
      <c r="DT39" s="44">
        <f t="shared" si="75"/>
        <v>0</v>
      </c>
      <c r="DU39" s="44">
        <f t="shared" si="75"/>
        <v>0</v>
      </c>
      <c r="DV39" s="44">
        <f t="shared" si="75"/>
        <v>0</v>
      </c>
      <c r="DW39" s="44">
        <f t="shared" si="75"/>
        <v>0</v>
      </c>
      <c r="DX39" s="44">
        <f t="shared" si="75"/>
        <v>0</v>
      </c>
      <c r="DY39" s="44">
        <f t="shared" si="75"/>
        <v>0</v>
      </c>
      <c r="DZ39" s="44">
        <f t="shared" si="75"/>
        <v>0</v>
      </c>
      <c r="EA39" s="44">
        <f t="shared" si="75"/>
        <v>0</v>
      </c>
      <c r="EB39" s="44">
        <f t="shared" si="75"/>
        <v>0</v>
      </c>
      <c r="EC39" s="44">
        <f t="shared" si="76"/>
        <v>0</v>
      </c>
      <c r="ED39" s="44">
        <f t="shared" si="76"/>
        <v>0</v>
      </c>
      <c r="EE39" s="44">
        <f t="shared" si="76"/>
        <v>0</v>
      </c>
      <c r="EF39" s="44">
        <f t="shared" si="76"/>
        <v>0</v>
      </c>
      <c r="EG39" s="44">
        <f t="shared" si="76"/>
        <v>0</v>
      </c>
      <c r="EH39" s="44">
        <f t="shared" si="76"/>
        <v>0</v>
      </c>
      <c r="EI39" s="44">
        <f t="shared" si="76"/>
        <v>0</v>
      </c>
      <c r="EJ39" s="44">
        <f t="shared" si="76"/>
        <v>0</v>
      </c>
      <c r="EK39" s="44">
        <f t="shared" si="76"/>
        <v>0</v>
      </c>
      <c r="EL39" s="44">
        <f t="shared" si="76"/>
        <v>0</v>
      </c>
      <c r="EM39" s="44">
        <f t="shared" si="76"/>
        <v>0</v>
      </c>
      <c r="EN39" s="44">
        <f t="shared" si="76"/>
        <v>0</v>
      </c>
      <c r="EO39" s="44">
        <f t="shared" si="76"/>
        <v>0</v>
      </c>
      <c r="EP39" s="44"/>
      <c r="EQ39" s="44">
        <f t="shared" si="77"/>
        <v>0.66484245216886662</v>
      </c>
      <c r="ER39" s="44">
        <f t="shared" si="77"/>
        <v>0.66484245216886662</v>
      </c>
      <c r="ES39" s="44">
        <f t="shared" si="77"/>
        <v>0.66484245216886662</v>
      </c>
      <c r="ET39" s="44">
        <f t="shared" si="77"/>
        <v>0.66484245216886662</v>
      </c>
      <c r="EU39" s="44">
        <f t="shared" si="77"/>
        <v>0.66484245216886662</v>
      </c>
      <c r="EV39" s="44">
        <f t="shared" si="77"/>
        <v>0.66484245216886662</v>
      </c>
      <c r="EW39" s="44">
        <f t="shared" si="77"/>
        <v>0.66484245216886662</v>
      </c>
      <c r="EX39" s="44">
        <f t="shared" si="77"/>
        <v>0.66484245216886662</v>
      </c>
      <c r="EY39" s="44">
        <f t="shared" si="77"/>
        <v>0.66484245216886662</v>
      </c>
      <c r="EZ39" s="44">
        <f t="shared" si="77"/>
        <v>0.66484245216886662</v>
      </c>
      <c r="FA39" s="44">
        <f t="shared" si="77"/>
        <v>0.66484245216886662</v>
      </c>
      <c r="FB39" s="44">
        <f t="shared" si="77"/>
        <v>0.66484245216886662</v>
      </c>
      <c r="FC39" s="44">
        <f t="shared" si="77"/>
        <v>0.66484245216886662</v>
      </c>
      <c r="FD39" s="44">
        <f t="shared" si="77"/>
        <v>0.66484245216886662</v>
      </c>
      <c r="FE39" s="44">
        <f t="shared" si="77"/>
        <v>0.66484245216886662</v>
      </c>
      <c r="FF39" s="44">
        <f t="shared" si="77"/>
        <v>0.66484245216886662</v>
      </c>
      <c r="FG39" s="44">
        <f t="shared" si="78"/>
        <v>0.66484245216886662</v>
      </c>
      <c r="FH39" s="44">
        <f t="shared" si="78"/>
        <v>0.66484245216886662</v>
      </c>
      <c r="FI39" s="44">
        <f t="shared" si="78"/>
        <v>0.66484245216886662</v>
      </c>
      <c r="FJ39" s="44">
        <f t="shared" si="78"/>
        <v>0.66484245216886662</v>
      </c>
      <c r="FK39" s="44">
        <f t="shared" si="78"/>
        <v>0.66484245216886662</v>
      </c>
      <c r="FL39" s="44">
        <f t="shared" si="78"/>
        <v>0.66484245216886662</v>
      </c>
      <c r="FM39" s="44">
        <f t="shared" si="78"/>
        <v>0.66484245216886662</v>
      </c>
      <c r="FN39" s="44">
        <f t="shared" si="78"/>
        <v>0.66484245216886662</v>
      </c>
      <c r="FO39" s="44">
        <f t="shared" si="78"/>
        <v>0.66484245216886662</v>
      </c>
      <c r="FP39" s="44">
        <f t="shared" si="78"/>
        <v>0.66484245216886662</v>
      </c>
      <c r="FQ39" s="44">
        <f t="shared" si="78"/>
        <v>0.66484245216886662</v>
      </c>
      <c r="FR39" s="44">
        <f t="shared" si="78"/>
        <v>0.66484245216886662</v>
      </c>
      <c r="FS39" s="44">
        <f t="shared" si="78"/>
        <v>0.66484245216886662</v>
      </c>
      <c r="FT39" s="44"/>
      <c r="FU39" s="44">
        <f t="shared" si="90"/>
        <v>171.01843085256741</v>
      </c>
      <c r="FV39" s="44">
        <f t="shared" si="79"/>
        <v>206.69803098513617</v>
      </c>
      <c r="FW39" s="44">
        <f t="shared" si="79"/>
        <v>249.42644157260762</v>
      </c>
      <c r="FX39" s="44">
        <f t="shared" si="79"/>
        <v>300.45114207654927</v>
      </c>
      <c r="FY39" s="44">
        <f t="shared" si="79"/>
        <v>361.18735929781298</v>
      </c>
      <c r="FZ39" s="44">
        <f t="shared" si="79"/>
        <v>433.22074266799137</v>
      </c>
      <c r="GA39" s="44">
        <f t="shared" si="79"/>
        <v>518.30121857427912</v>
      </c>
      <c r="GB39" s="44">
        <f t="shared" si="79"/>
        <v>618.32429835551363</v>
      </c>
      <c r="GC39" s="44">
        <f t="shared" si="79"/>
        <v>735.2953961472258</v>
      </c>
      <c r="GD39" s="44">
        <f t="shared" si="79"/>
        <v>871.27214740430281</v>
      </c>
      <c r="GE39" s="44">
        <f t="shared" si="79"/>
        <v>1028.2795094024666</v>
      </c>
      <c r="GF39" s="44">
        <f t="shared" si="79"/>
        <v>1208.192858259516</v>
      </c>
      <c r="GG39" s="44">
        <f t="shared" si="79"/>
        <v>1412.5857445838938</v>
      </c>
      <c r="GH39" s="44">
        <f t="shared" si="79"/>
        <v>1642.5418629165335</v>
      </c>
      <c r="GI39" s="44">
        <f t="shared" si="79"/>
        <v>1898.4355513892165</v>
      </c>
      <c r="GJ39" s="44">
        <f t="shared" si="79"/>
        <v>2179.6920509912011</v>
      </c>
      <c r="GK39" s="44">
        <f t="shared" si="80"/>
        <v>2484.5477551963882</v>
      </c>
      <c r="GL39" s="44">
        <f t="shared" si="80"/>
        <v>2754.1069689330429</v>
      </c>
      <c r="GM39" s="44">
        <f t="shared" si="80"/>
        <v>2962.7568926993217</v>
      </c>
      <c r="GN39" s="44">
        <f t="shared" si="80"/>
        <v>3125.0033847927489</v>
      </c>
      <c r="GO39" s="44">
        <f t="shared" si="80"/>
        <v>3252.0390665283235</v>
      </c>
      <c r="GP39" s="44">
        <f t="shared" si="80"/>
        <v>3352.1401449184223</v>
      </c>
      <c r="GQ39" s="44">
        <f t="shared" si="80"/>
        <v>3431.4608069465794</v>
      </c>
      <c r="GR39" s="44">
        <f t="shared" si="80"/>
        <v>3494.6183621583141</v>
      </c>
      <c r="GS39" s="44">
        <f t="shared" si="80"/>
        <v>3545.1116098600096</v>
      </c>
      <c r="GT39" s="44">
        <f t="shared" si="80"/>
        <v>3585.6179168345252</v>
      </c>
      <c r="GU39" s="44">
        <f t="shared" si="80"/>
        <v>3618.2048877114407</v>
      </c>
      <c r="GV39" s="44">
        <f t="shared" si="80"/>
        <v>3644.4824463232117</v>
      </c>
      <c r="GW39" s="44">
        <f t="shared" si="80"/>
        <v>3665.713278892506</v>
      </c>
      <c r="GX39"/>
    </row>
    <row r="40" spans="1:206" x14ac:dyDescent="0.25">
      <c r="A40" s="24">
        <v>36</v>
      </c>
      <c r="C40" s="3"/>
      <c r="D40" s="44" t="s">
        <v>11</v>
      </c>
      <c r="E40" s="44">
        <v>30</v>
      </c>
      <c r="F40" s="44">
        <v>2.3199999999999998E-2</v>
      </c>
      <c r="G40" s="44">
        <v>1.6</v>
      </c>
      <c r="H40" s="44"/>
      <c r="I40" s="44"/>
      <c r="J40" s="44">
        <v>0.9</v>
      </c>
      <c r="K40" s="44">
        <v>32</v>
      </c>
      <c r="L40" s="44">
        <f>IF('Graph-Settings'!$I$6='Graph-Settings'!$C$46, K40, 'Graph-Settings'!$I$6)</f>
        <v>32</v>
      </c>
      <c r="M40" s="44">
        <f t="shared" si="81"/>
        <v>1</v>
      </c>
      <c r="N40" s="44">
        <f>IF('Graph-Settings'!$I$6&gt;69, 0.2*(N39), 0)</f>
        <v>0.17148767631054704</v>
      </c>
      <c r="O40" s="44">
        <f>IF('Graph-Settings'!$I$6&gt;69, 0.2*(O39), 0)</f>
        <v>0.20726517519134588</v>
      </c>
      <c r="P40" s="44">
        <f>IF('Graph-Settings'!$I$6&gt;69, 0.2*(P39), 0)</f>
        <v>0.25011082526285949</v>
      </c>
      <c r="Q40" s="44">
        <f>IF('Graph-Settings'!$I$6&gt;69, 0.2*(Q39), 0)</f>
        <v>0.30127552885791181</v>
      </c>
      <c r="R40" s="44">
        <f>IF('Graph-Settings'!$I$6&gt;69, 0.2*(R39), 0)</f>
        <v>0.36217839591875045</v>
      </c>
      <c r="S40" s="44">
        <f>IF('Graph-Settings'!$I$6&gt;69, 0.2*(S39), 0)</f>
        <v>0.43440942662904797</v>
      </c>
      <c r="T40" s="44">
        <f>IF('Graph-Settings'!$I$6&gt;69, 0.2*(T39), 0)</f>
        <v>0.51972334887607663</v>
      </c>
      <c r="U40" s="44">
        <f>IF('Graph-Settings'!$I$6&gt;69, 0.2*(U39), 0)</f>
        <v>0.62002087495907221</v>
      </c>
      <c r="V40" s="44">
        <f>IF('Graph-Settings'!$I$6&gt;69, 0.2*(V39), 0)</f>
        <v>0.73731292152852734</v>
      </c>
      <c r="W40" s="44">
        <f>IF('Graph-Settings'!$I$6&gt;69, 0.2*(W39), 0)</f>
        <v>0.87366276984070024</v>
      </c>
      <c r="X40" s="44">
        <f>IF('Graph-Settings'!$I$6&gt;69, 0.2*(X39), 0)</f>
        <v>1.0311009333093237</v>
      </c>
      <c r="Y40" s="44">
        <f>IF('Graph-Settings'!$I$6&gt;69, 0.2*(Y39), 0)</f>
        <v>1.211507933764977</v>
      </c>
      <c r="Z40" s="44">
        <f>IF('Graph-Settings'!$I$6&gt;69, 0.2*(Z39), 0)</f>
        <v>1.4164616393710714</v>
      </c>
      <c r="AA40" s="44">
        <f>IF('Graph-Settings'!$I$6&gt;69, 0.2*(AA39), 0)</f>
        <v>1.6470487181418598</v>
      </c>
      <c r="AB40" s="44">
        <f>IF('Graph-Settings'!$I$6&gt;69, 0.2*(AB39), 0)</f>
        <v>1.9036445353292248</v>
      </c>
      <c r="AC40" s="44">
        <f>IF('Graph-Settings'!$I$6&gt;69, 0.2*(AC39), 0)</f>
        <v>2.1856727548815535</v>
      </c>
      <c r="AD40" s="44">
        <f>IF('Graph-Settings'!$I$6&gt;69, 0.2*(AD39), 0)</f>
        <v>2.4913649312366974</v>
      </c>
      <c r="AE40" s="44">
        <f>IF('Graph-Settings'!$I$6&gt;69, 0.2*(AE39), 0)</f>
        <v>2.7616637695627713</v>
      </c>
      <c r="AF40" s="44">
        <f>IF('Graph-Settings'!$I$6&gt;69, 0.2*(AF39), 0)</f>
        <v>2.9708861931967374</v>
      </c>
      <c r="AG40" s="44">
        <f>IF('Graph-Settings'!$I$6&gt;69, 0.2*(AG39), 0)</f>
        <v>3.1335778620416317</v>
      </c>
      <c r="AH40" s="44">
        <f>IF('Graph-Settings'!$I$6&gt;69, 0.2*(AH39), 0)</f>
        <v>3.2609621080597728</v>
      </c>
      <c r="AI40" s="44">
        <f>IF('Graph-Settings'!$I$6&gt;69, 0.2*(AI39), 0)</f>
        <v>3.3613378467665358</v>
      </c>
      <c r="AJ40" s="44">
        <f>IF('Graph-Settings'!$I$6&gt;69, 0.2*(AJ39), 0)</f>
        <v>3.440876151186774</v>
      </c>
      <c r="AK40" s="44">
        <f>IF('Graph-Settings'!$I$6&gt;69, 0.2*(AK39), 0)</f>
        <v>3.5042069999772907</v>
      </c>
      <c r="AL40" s="44">
        <f>IF('Graph-Settings'!$I$6&gt;69, 0.2*(AL39), 0)</f>
        <v>3.5548387925540887</v>
      </c>
      <c r="AM40" s="44">
        <f>IF('Graph-Settings'!$I$6&gt;69, 0.2*(AM39), 0)</f>
        <v>3.5954562419386509</v>
      </c>
      <c r="AN40" s="44">
        <f>IF('Graph-Settings'!$I$6&gt;69, 0.2*(AN39), 0)</f>
        <v>3.6281326259156459</v>
      </c>
      <c r="AO40" s="44">
        <f>IF('Graph-Settings'!$I$6&gt;69, 0.2*(AO39), 0)</f>
        <v>3.6544822856744332</v>
      </c>
      <c r="AP40" s="44">
        <f>IF('Graph-Settings'!$I$6&gt;69, 0.2*(AP39), 0)</f>
        <v>3.6757713720336995</v>
      </c>
      <c r="AQ40" s="3"/>
      <c r="AR40" s="59">
        <f t="shared" si="86"/>
        <v>0.17148767631054704</v>
      </c>
      <c r="AS40" s="59">
        <f t="shared" si="86"/>
        <v>0.20726517519134588</v>
      </c>
      <c r="AT40" s="59">
        <f t="shared" si="86"/>
        <v>0.25011082526285949</v>
      </c>
      <c r="AU40" s="59">
        <f t="shared" si="86"/>
        <v>0.30127552885791181</v>
      </c>
      <c r="AV40" s="59">
        <f t="shared" si="86"/>
        <v>0.36217839591875045</v>
      </c>
      <c r="AW40" s="59">
        <f t="shared" si="86"/>
        <v>0.43440942662904797</v>
      </c>
      <c r="AX40" s="59">
        <f t="shared" si="86"/>
        <v>0.51972334887607663</v>
      </c>
      <c r="AY40" s="59">
        <f t="shared" si="86"/>
        <v>0.62002087495907221</v>
      </c>
      <c r="AZ40" s="59">
        <f t="shared" si="86"/>
        <v>0.73731292152852734</v>
      </c>
      <c r="BA40" s="59">
        <f t="shared" si="86"/>
        <v>0.87366276984070024</v>
      </c>
      <c r="BB40" s="59">
        <f t="shared" si="86"/>
        <v>1.0311009333093237</v>
      </c>
      <c r="BC40" s="59">
        <f t="shared" si="86"/>
        <v>1.211507933764977</v>
      </c>
      <c r="BD40" s="59">
        <f t="shared" si="86"/>
        <v>1.4164616393710714</v>
      </c>
      <c r="BE40" s="59">
        <f t="shared" si="86"/>
        <v>1.6470487181418598</v>
      </c>
      <c r="BF40" s="59">
        <f t="shared" si="86"/>
        <v>1.9036445353292248</v>
      </c>
      <c r="BG40" s="59">
        <f t="shared" si="86"/>
        <v>2.1856727548815535</v>
      </c>
      <c r="BH40" s="59">
        <f t="shared" si="87"/>
        <v>2.4913649312366974</v>
      </c>
      <c r="BI40" s="59">
        <f t="shared" si="87"/>
        <v>2.7616637695627713</v>
      </c>
      <c r="BJ40" s="59">
        <f t="shared" si="87"/>
        <v>2.9708861931967374</v>
      </c>
      <c r="BK40" s="59">
        <f t="shared" si="87"/>
        <v>3.1335778620416317</v>
      </c>
      <c r="BL40" s="59">
        <f t="shared" si="87"/>
        <v>3.2609621080597728</v>
      </c>
      <c r="BM40" s="59">
        <f t="shared" si="87"/>
        <v>3.3613378467665358</v>
      </c>
      <c r="BN40" s="59">
        <f t="shared" si="87"/>
        <v>3.440876151186774</v>
      </c>
      <c r="BO40" s="59">
        <f t="shared" si="87"/>
        <v>3.5042069999772907</v>
      </c>
      <c r="BP40" s="59">
        <f t="shared" si="87"/>
        <v>3.5548387925540887</v>
      </c>
      <c r="BQ40" s="59">
        <f t="shared" si="87"/>
        <v>3.5954562419386509</v>
      </c>
      <c r="BR40" s="59">
        <f t="shared" si="87"/>
        <v>3.6281326259156459</v>
      </c>
      <c r="BS40" s="59">
        <f t="shared" si="87"/>
        <v>3.6544822856744332</v>
      </c>
      <c r="BT40" s="59">
        <f t="shared" si="87"/>
        <v>3.6757713720336995</v>
      </c>
      <c r="BU40" s="3"/>
      <c r="BV40" s="3"/>
      <c r="BW40" s="59" t="s">
        <v>11</v>
      </c>
      <c r="BX40" s="44"/>
      <c r="BY40" s="44"/>
      <c r="BZ40" s="44"/>
      <c r="CA40" s="44">
        <f>1.5*(1-EXP(-0.0183*L40))</f>
        <v>0.66484245216886662</v>
      </c>
      <c r="CB40" s="44"/>
      <c r="CC40" s="44"/>
      <c r="CD40" s="44"/>
      <c r="CE40" s="44"/>
      <c r="CF40" s="44"/>
      <c r="CG40" s="44"/>
      <c r="CH40" s="3"/>
      <c r="CI40" s="59"/>
      <c r="CJ40" s="44"/>
      <c r="CK40" s="44"/>
      <c r="CL40" s="44"/>
      <c r="CM40" s="44"/>
      <c r="CN40" s="44"/>
      <c r="CO40" s="44"/>
      <c r="CP40" s="44"/>
      <c r="CQ40" s="44"/>
      <c r="CR40" s="44"/>
      <c r="CS40" s="44"/>
      <c r="CT40" s="44"/>
      <c r="CU40" s="44"/>
      <c r="CV40" s="44"/>
      <c r="CW40" s="44"/>
      <c r="CX40" s="44"/>
      <c r="CY40" s="44"/>
      <c r="CZ40" s="44"/>
      <c r="DA40" s="44"/>
      <c r="DB40" s="44"/>
      <c r="DC40" s="44"/>
      <c r="DD40" s="44"/>
      <c r="DE40" s="44"/>
      <c r="DF40" s="44"/>
      <c r="DG40" s="44"/>
      <c r="DH40" s="44"/>
      <c r="DI40" s="44"/>
      <c r="DJ40" s="44"/>
      <c r="DK40" s="44"/>
      <c r="DL40" s="44"/>
      <c r="DM40" s="44">
        <f t="shared" si="75"/>
        <v>0</v>
      </c>
      <c r="DN40" s="44">
        <f t="shared" si="75"/>
        <v>0</v>
      </c>
      <c r="DO40" s="44">
        <f t="shared" si="75"/>
        <v>0</v>
      </c>
      <c r="DP40" s="44">
        <f t="shared" si="75"/>
        <v>0</v>
      </c>
      <c r="DQ40" s="44">
        <f t="shared" si="75"/>
        <v>0</v>
      </c>
      <c r="DR40" s="44">
        <f t="shared" si="75"/>
        <v>0</v>
      </c>
      <c r="DS40" s="44">
        <f t="shared" si="75"/>
        <v>0</v>
      </c>
      <c r="DT40" s="44">
        <f t="shared" si="75"/>
        <v>0</v>
      </c>
      <c r="DU40" s="44">
        <f t="shared" si="75"/>
        <v>0</v>
      </c>
      <c r="DV40" s="44">
        <f t="shared" si="75"/>
        <v>0</v>
      </c>
      <c r="DW40" s="44">
        <f t="shared" si="75"/>
        <v>0</v>
      </c>
      <c r="DX40" s="44">
        <f t="shared" si="75"/>
        <v>0</v>
      </c>
      <c r="DY40" s="44">
        <f t="shared" si="75"/>
        <v>0</v>
      </c>
      <c r="DZ40" s="44">
        <f t="shared" si="75"/>
        <v>0</v>
      </c>
      <c r="EA40" s="44">
        <f t="shared" si="75"/>
        <v>0</v>
      </c>
      <c r="EB40" s="44">
        <f t="shared" si="75"/>
        <v>0</v>
      </c>
      <c r="EC40" s="44">
        <f t="shared" si="76"/>
        <v>0</v>
      </c>
      <c r="ED40" s="44">
        <f t="shared" si="76"/>
        <v>0</v>
      </c>
      <c r="EE40" s="44">
        <f t="shared" si="76"/>
        <v>0</v>
      </c>
      <c r="EF40" s="44">
        <f t="shared" si="76"/>
        <v>0</v>
      </c>
      <c r="EG40" s="44">
        <f t="shared" si="76"/>
        <v>0</v>
      </c>
      <c r="EH40" s="44">
        <f t="shared" si="76"/>
        <v>0</v>
      </c>
      <c r="EI40" s="44">
        <f t="shared" si="76"/>
        <v>0</v>
      </c>
      <c r="EJ40" s="44">
        <f t="shared" si="76"/>
        <v>0</v>
      </c>
      <c r="EK40" s="44">
        <f t="shared" si="76"/>
        <v>0</v>
      </c>
      <c r="EL40" s="44">
        <f t="shared" si="76"/>
        <v>0</v>
      </c>
      <c r="EM40" s="44">
        <f t="shared" si="76"/>
        <v>0</v>
      </c>
      <c r="EN40" s="44">
        <f t="shared" si="76"/>
        <v>0</v>
      </c>
      <c r="EO40" s="44">
        <f t="shared" si="76"/>
        <v>0</v>
      </c>
      <c r="EP40" s="44"/>
      <c r="EQ40" s="44">
        <f t="shared" si="77"/>
        <v>0.66484245216886662</v>
      </c>
      <c r="ER40" s="44">
        <f t="shared" si="77"/>
        <v>0.66484245216886662</v>
      </c>
      <c r="ES40" s="44">
        <f t="shared" si="77"/>
        <v>0.66484245216886662</v>
      </c>
      <c r="ET40" s="44">
        <f t="shared" si="77"/>
        <v>0.66484245216886662</v>
      </c>
      <c r="EU40" s="44">
        <f t="shared" si="77"/>
        <v>0.66484245216886662</v>
      </c>
      <c r="EV40" s="44">
        <f t="shared" si="77"/>
        <v>0.66484245216886662</v>
      </c>
      <c r="EW40" s="44">
        <f t="shared" si="77"/>
        <v>0.66484245216886662</v>
      </c>
      <c r="EX40" s="44">
        <f t="shared" si="77"/>
        <v>0.66484245216886662</v>
      </c>
      <c r="EY40" s="44">
        <f t="shared" si="77"/>
        <v>0.66484245216886662</v>
      </c>
      <c r="EZ40" s="44">
        <f t="shared" si="77"/>
        <v>0.66484245216886662</v>
      </c>
      <c r="FA40" s="44">
        <f t="shared" si="77"/>
        <v>0.66484245216886662</v>
      </c>
      <c r="FB40" s="44">
        <f t="shared" si="77"/>
        <v>0.66484245216886662</v>
      </c>
      <c r="FC40" s="44">
        <f t="shared" si="77"/>
        <v>0.66484245216886662</v>
      </c>
      <c r="FD40" s="44">
        <f t="shared" si="77"/>
        <v>0.66484245216886662</v>
      </c>
      <c r="FE40" s="44">
        <f t="shared" si="77"/>
        <v>0.66484245216886662</v>
      </c>
      <c r="FF40" s="44">
        <f t="shared" si="77"/>
        <v>0.66484245216886662</v>
      </c>
      <c r="FG40" s="44">
        <f t="shared" si="78"/>
        <v>0.66484245216886662</v>
      </c>
      <c r="FH40" s="44">
        <f t="shared" si="78"/>
        <v>0.66484245216886662</v>
      </c>
      <c r="FI40" s="44">
        <f t="shared" si="78"/>
        <v>0.66484245216886662</v>
      </c>
      <c r="FJ40" s="44">
        <f t="shared" si="78"/>
        <v>0.66484245216886662</v>
      </c>
      <c r="FK40" s="44">
        <f t="shared" si="78"/>
        <v>0.66484245216886662</v>
      </c>
      <c r="FL40" s="44">
        <f t="shared" si="78"/>
        <v>0.66484245216886662</v>
      </c>
      <c r="FM40" s="44">
        <f t="shared" si="78"/>
        <v>0.66484245216886662</v>
      </c>
      <c r="FN40" s="44">
        <f t="shared" si="78"/>
        <v>0.66484245216886662</v>
      </c>
      <c r="FO40" s="44">
        <f t="shared" si="78"/>
        <v>0.66484245216886662</v>
      </c>
      <c r="FP40" s="44">
        <f t="shared" si="78"/>
        <v>0.66484245216886662</v>
      </c>
      <c r="FQ40" s="44">
        <f t="shared" si="78"/>
        <v>0.66484245216886662</v>
      </c>
      <c r="FR40" s="44">
        <f t="shared" si="78"/>
        <v>0.66484245216886662</v>
      </c>
      <c r="FS40" s="44">
        <f t="shared" si="78"/>
        <v>0.66484245216886662</v>
      </c>
      <c r="FT40" s="44"/>
      <c r="FU40" s="44">
        <f t="shared" si="90"/>
        <v>34.203686170513485</v>
      </c>
      <c r="FV40" s="44">
        <f t="shared" si="79"/>
        <v>41.339606197027237</v>
      </c>
      <c r="FW40" s="44">
        <f t="shared" si="79"/>
        <v>49.885288314521524</v>
      </c>
      <c r="FX40" s="44">
        <f t="shared" si="79"/>
        <v>60.090228415309866</v>
      </c>
      <c r="FY40" s="44">
        <f t="shared" si="79"/>
        <v>72.237471859562604</v>
      </c>
      <c r="FZ40" s="44">
        <f t="shared" si="79"/>
        <v>86.644148533598269</v>
      </c>
      <c r="GA40" s="44">
        <f t="shared" si="79"/>
        <v>103.66024371485584</v>
      </c>
      <c r="GB40" s="44">
        <f t="shared" si="79"/>
        <v>123.66485967110273</v>
      </c>
      <c r="GC40" s="44">
        <f t="shared" si="79"/>
        <v>147.05907922944516</v>
      </c>
      <c r="GD40" s="44">
        <f t="shared" si="79"/>
        <v>174.25442948086058</v>
      </c>
      <c r="GE40" s="44">
        <f t="shared" si="79"/>
        <v>205.65590188049333</v>
      </c>
      <c r="GF40" s="44">
        <f t="shared" si="79"/>
        <v>241.63857165190322</v>
      </c>
      <c r="GG40" s="44">
        <f t="shared" si="79"/>
        <v>282.51714891677875</v>
      </c>
      <c r="GH40" s="44">
        <f t="shared" si="79"/>
        <v>328.50837258330671</v>
      </c>
      <c r="GI40" s="44">
        <f t="shared" si="79"/>
        <v>379.68711027784332</v>
      </c>
      <c r="GJ40" s="44">
        <f t="shared" si="79"/>
        <v>435.93841019824026</v>
      </c>
      <c r="GK40" s="44">
        <f t="shared" si="80"/>
        <v>496.90955103927769</v>
      </c>
      <c r="GL40" s="44">
        <f t="shared" si="80"/>
        <v>550.82139378660861</v>
      </c>
      <c r="GM40" s="44">
        <f t="shared" si="80"/>
        <v>592.55137853986446</v>
      </c>
      <c r="GN40" s="44">
        <f t="shared" si="80"/>
        <v>625.00067695854978</v>
      </c>
      <c r="GO40" s="44">
        <f t="shared" si="80"/>
        <v>650.40781330566472</v>
      </c>
      <c r="GP40" s="44">
        <f t="shared" si="80"/>
        <v>670.4280289836845</v>
      </c>
      <c r="GQ40" s="44">
        <f t="shared" si="80"/>
        <v>686.29216138931599</v>
      </c>
      <c r="GR40" s="44">
        <f t="shared" si="80"/>
        <v>698.92367243166279</v>
      </c>
      <c r="GS40" s="44">
        <f t="shared" si="80"/>
        <v>709.02232197200192</v>
      </c>
      <c r="GT40" s="44">
        <f t="shared" si="80"/>
        <v>717.12358336690511</v>
      </c>
      <c r="GU40" s="44">
        <f t="shared" si="80"/>
        <v>723.64097754228817</v>
      </c>
      <c r="GV40" s="44">
        <f t="shared" si="80"/>
        <v>728.89648926464236</v>
      </c>
      <c r="GW40" s="44">
        <f t="shared" si="80"/>
        <v>733.14265577850119</v>
      </c>
      <c r="GX40"/>
    </row>
    <row r="41" spans="1:206" x14ac:dyDescent="0.25">
      <c r="A41" s="24">
        <v>37</v>
      </c>
      <c r="C41" s="3"/>
      <c r="D41" s="45" t="s">
        <v>12</v>
      </c>
      <c r="E41" s="45">
        <v>75</v>
      </c>
      <c r="F41" s="45">
        <v>2.9700000000000001E-2</v>
      </c>
      <c r="G41" s="45">
        <v>1.3</v>
      </c>
      <c r="H41" s="45"/>
      <c r="I41" s="45"/>
      <c r="J41" s="45">
        <v>0.75</v>
      </c>
      <c r="K41" s="45">
        <v>38</v>
      </c>
      <c r="L41" s="45">
        <f>IF('Graph-Settings'!$I$6='Graph-Settings'!$C$46, K41, 'Graph-Settings'!$I$6)</f>
        <v>38</v>
      </c>
      <c r="M41" s="45">
        <f t="shared" si="81"/>
        <v>1</v>
      </c>
      <c r="N41" s="45">
        <f t="shared" si="82"/>
        <v>5.6389638705733285</v>
      </c>
      <c r="O41" s="45">
        <f t="shared" si="82"/>
        <v>6.559957197291209</v>
      </c>
      <c r="P41" s="45">
        <f t="shared" si="82"/>
        <v>7.6189818908916243</v>
      </c>
      <c r="Q41" s="45">
        <f t="shared" si="68"/>
        <v>8.8328060390179797</v>
      </c>
      <c r="R41" s="45">
        <f t="shared" si="68"/>
        <v>10.218985231477037</v>
      </c>
      <c r="S41" s="45">
        <f t="shared" si="68"/>
        <v>11.79545714972417</v>
      </c>
      <c r="T41" s="45">
        <f t="shared" si="68"/>
        <v>13.579963416813413</v>
      </c>
      <c r="U41" s="45">
        <f t="shared" si="68"/>
        <v>15.589266479569645</v>
      </c>
      <c r="V41" s="45">
        <f t="shared" si="68"/>
        <v>17.838133590301393</v>
      </c>
      <c r="W41" s="45">
        <f t="shared" si="68"/>
        <v>20.338070466091963</v>
      </c>
      <c r="X41" s="45">
        <f t="shared" si="68"/>
        <v>23.095806347374854</v>
      </c>
      <c r="Y41" s="45">
        <f t="shared" si="68"/>
        <v>26.111562413267531</v>
      </c>
      <c r="Z41" s="45">
        <f t="shared" si="68"/>
        <v>29.377178753685669</v>
      </c>
      <c r="AA41" s="45">
        <f t="shared" si="68"/>
        <v>32.87423175037965</v>
      </c>
      <c r="AB41" s="45">
        <f t="shared" si="68"/>
        <v>36.572341281060993</v>
      </c>
      <c r="AC41" s="45">
        <f t="shared" si="68"/>
        <v>40.427938510270266</v>
      </c>
      <c r="AD41" s="45">
        <f t="shared" si="68"/>
        <v>44.383826719842503</v>
      </c>
      <c r="AE41" s="45">
        <f t="shared" si="68"/>
        <v>47.703422974538348</v>
      </c>
      <c r="AF41" s="45">
        <f t="shared" si="68"/>
        <v>50.164522704155125</v>
      </c>
      <c r="AG41" s="45">
        <f t="shared" si="68"/>
        <v>52.015244858150162</v>
      </c>
      <c r="AH41" s="45">
        <f t="shared" si="68"/>
        <v>53.426665405519252</v>
      </c>
      <c r="AI41" s="45">
        <f t="shared" si="68"/>
        <v>54.515842182192472</v>
      </c>
      <c r="AJ41" s="45">
        <f t="shared" si="68"/>
        <v>55.364639834373456</v>
      </c>
      <c r="AK41" s="45">
        <f t="shared" si="68"/>
        <v>56.031499947148156</v>
      </c>
      <c r="AL41" s="45">
        <f t="shared" si="68"/>
        <v>56.558933446589087</v>
      </c>
      <c r="AM41" s="45">
        <f t="shared" si="68"/>
        <v>56.978387374051749</v>
      </c>
      <c r="AN41" s="45">
        <f t="shared" si="68"/>
        <v>57.313472157291677</v>
      </c>
      <c r="AO41" s="45">
        <f t="shared" si="68"/>
        <v>57.582145550061981</v>
      </c>
      <c r="AP41" s="45">
        <f t="shared" si="68"/>
        <v>57.798219662101332</v>
      </c>
      <c r="AQ41" s="3"/>
      <c r="AR41" s="60">
        <f t="shared" si="86"/>
        <v>5.6389638705733285</v>
      </c>
      <c r="AS41" s="60">
        <f t="shared" si="86"/>
        <v>6.559957197291209</v>
      </c>
      <c r="AT41" s="60">
        <f t="shared" si="86"/>
        <v>7.6189818908916243</v>
      </c>
      <c r="AU41" s="60">
        <f t="shared" si="86"/>
        <v>8.8328060390179797</v>
      </c>
      <c r="AV41" s="60">
        <f t="shared" si="86"/>
        <v>10.218985231477037</v>
      </c>
      <c r="AW41" s="60">
        <f t="shared" si="86"/>
        <v>11.79545714972417</v>
      </c>
      <c r="AX41" s="60">
        <f t="shared" si="86"/>
        <v>13.579963416813413</v>
      </c>
      <c r="AY41" s="60">
        <f t="shared" si="86"/>
        <v>15.589266479569645</v>
      </c>
      <c r="AZ41" s="60">
        <f t="shared" si="86"/>
        <v>17.838133590301393</v>
      </c>
      <c r="BA41" s="60">
        <f t="shared" si="86"/>
        <v>20.338070466091963</v>
      </c>
      <c r="BB41" s="60">
        <f t="shared" si="86"/>
        <v>23.095806347374854</v>
      </c>
      <c r="BC41" s="60">
        <f t="shared" si="86"/>
        <v>26.111562413267531</v>
      </c>
      <c r="BD41" s="60">
        <f t="shared" si="86"/>
        <v>29.377178753685669</v>
      </c>
      <c r="BE41" s="60">
        <f t="shared" si="86"/>
        <v>32.87423175037965</v>
      </c>
      <c r="BF41" s="60">
        <f t="shared" si="86"/>
        <v>36.572341281060993</v>
      </c>
      <c r="BG41" s="60">
        <f t="shared" si="86"/>
        <v>40.427938510270266</v>
      </c>
      <c r="BH41" s="60">
        <f t="shared" si="87"/>
        <v>44.383826719842503</v>
      </c>
      <c r="BI41" s="60">
        <f t="shared" si="87"/>
        <v>47.703422974538348</v>
      </c>
      <c r="BJ41" s="60">
        <f t="shared" si="87"/>
        <v>50.164522704155125</v>
      </c>
      <c r="BK41" s="60">
        <f t="shared" si="87"/>
        <v>52.015244858150162</v>
      </c>
      <c r="BL41" s="60">
        <f t="shared" si="87"/>
        <v>53.426665405519252</v>
      </c>
      <c r="BM41" s="60">
        <f t="shared" si="87"/>
        <v>54.515842182192472</v>
      </c>
      <c r="BN41" s="60">
        <f t="shared" si="87"/>
        <v>55.364639834373456</v>
      </c>
      <c r="BO41" s="60">
        <f t="shared" si="87"/>
        <v>56.031499947148156</v>
      </c>
      <c r="BP41" s="60">
        <f t="shared" si="87"/>
        <v>56.558933446589087</v>
      </c>
      <c r="BQ41" s="60">
        <f t="shared" si="87"/>
        <v>56.978387374051749</v>
      </c>
      <c r="BR41" s="60">
        <f t="shared" si="87"/>
        <v>57.313472157291677</v>
      </c>
      <c r="BS41" s="60">
        <f t="shared" si="87"/>
        <v>57.582145550061981</v>
      </c>
      <c r="BT41" s="60">
        <f t="shared" si="87"/>
        <v>57.798219662101332</v>
      </c>
      <c r="BU41" s="3"/>
      <c r="BV41" s="3"/>
      <c r="BW41" s="60" t="s">
        <v>12</v>
      </c>
      <c r="BX41" s="45"/>
      <c r="BY41" s="45">
        <f>4*(1-EXP(-0.025*L41))</f>
        <v>2.4530359061819951</v>
      </c>
      <c r="BZ41" s="45">
        <f>4*(1-EXP(-0.034*L41))</f>
        <v>2.9011168332068209</v>
      </c>
      <c r="CA41" s="45">
        <f>BY41+BZ41</f>
        <v>5.354152739388816</v>
      </c>
      <c r="CB41" s="45"/>
      <c r="CC41" s="45"/>
      <c r="CD41" s="45"/>
      <c r="CE41" s="45"/>
      <c r="CF41" s="45"/>
      <c r="CG41" s="45"/>
      <c r="CH41" s="3"/>
      <c r="CI41" s="60"/>
      <c r="CJ41" s="45"/>
      <c r="CK41" s="45"/>
      <c r="CL41" s="45"/>
      <c r="CM41" s="45"/>
      <c r="CN41" s="45"/>
      <c r="CO41" s="45"/>
      <c r="CP41" s="45"/>
      <c r="CQ41" s="45"/>
      <c r="CR41" s="45"/>
      <c r="CS41" s="45"/>
      <c r="CT41" s="45"/>
      <c r="CU41" s="45"/>
      <c r="CV41" s="45"/>
      <c r="CW41" s="45"/>
      <c r="CX41" s="45"/>
      <c r="CY41" s="45"/>
      <c r="CZ41" s="45"/>
      <c r="DA41" s="45"/>
      <c r="DB41" s="45"/>
      <c r="DC41" s="45"/>
      <c r="DD41" s="45"/>
      <c r="DE41" s="45"/>
      <c r="DF41" s="45"/>
      <c r="DG41" s="45"/>
      <c r="DH41" s="45"/>
      <c r="DI41" s="45"/>
      <c r="DJ41" s="45"/>
      <c r="DK41" s="45"/>
      <c r="DL41" s="45"/>
      <c r="DM41" s="45">
        <f t="shared" si="75"/>
        <v>0</v>
      </c>
      <c r="DN41" s="45">
        <f t="shared" si="75"/>
        <v>0</v>
      </c>
      <c r="DO41" s="45">
        <f t="shared" si="75"/>
        <v>0</v>
      </c>
      <c r="DP41" s="45">
        <f t="shared" si="75"/>
        <v>0</v>
      </c>
      <c r="DQ41" s="45">
        <f t="shared" si="75"/>
        <v>0</v>
      </c>
      <c r="DR41" s="45">
        <f t="shared" si="75"/>
        <v>0</v>
      </c>
      <c r="DS41" s="45">
        <f t="shared" si="75"/>
        <v>0</v>
      </c>
      <c r="DT41" s="45">
        <f t="shared" si="75"/>
        <v>0</v>
      </c>
      <c r="DU41" s="45">
        <f t="shared" si="75"/>
        <v>0</v>
      </c>
      <c r="DV41" s="45">
        <f t="shared" si="75"/>
        <v>0</v>
      </c>
      <c r="DW41" s="45">
        <f t="shared" si="75"/>
        <v>0</v>
      </c>
      <c r="DX41" s="45">
        <f t="shared" si="75"/>
        <v>0</v>
      </c>
      <c r="DY41" s="45">
        <f t="shared" si="75"/>
        <v>0</v>
      </c>
      <c r="DZ41" s="45">
        <f t="shared" si="75"/>
        <v>0</v>
      </c>
      <c r="EA41" s="45">
        <f t="shared" si="75"/>
        <v>0</v>
      </c>
      <c r="EB41" s="45">
        <f t="shared" si="75"/>
        <v>0</v>
      </c>
      <c r="EC41" s="45">
        <f t="shared" si="76"/>
        <v>0</v>
      </c>
      <c r="ED41" s="45">
        <f t="shared" si="76"/>
        <v>0</v>
      </c>
      <c r="EE41" s="45">
        <f t="shared" si="76"/>
        <v>0</v>
      </c>
      <c r="EF41" s="45">
        <f t="shared" si="76"/>
        <v>0</v>
      </c>
      <c r="EG41" s="45">
        <f t="shared" si="76"/>
        <v>0</v>
      </c>
      <c r="EH41" s="45">
        <f t="shared" si="76"/>
        <v>0</v>
      </c>
      <c r="EI41" s="45">
        <f t="shared" si="76"/>
        <v>0</v>
      </c>
      <c r="EJ41" s="45">
        <f t="shared" si="76"/>
        <v>0</v>
      </c>
      <c r="EK41" s="45">
        <f t="shared" si="76"/>
        <v>0</v>
      </c>
      <c r="EL41" s="45">
        <f t="shared" si="76"/>
        <v>0</v>
      </c>
      <c r="EM41" s="45">
        <f t="shared" si="76"/>
        <v>0</v>
      </c>
      <c r="EN41" s="45">
        <f t="shared" si="76"/>
        <v>0</v>
      </c>
      <c r="EO41" s="45">
        <f t="shared" si="76"/>
        <v>0</v>
      </c>
      <c r="EP41" s="45"/>
      <c r="EQ41" s="45">
        <f t="shared" si="77"/>
        <v>5.354152739388816</v>
      </c>
      <c r="ER41" s="45">
        <f t="shared" si="77"/>
        <v>5.354152739388816</v>
      </c>
      <c r="ES41" s="45">
        <f t="shared" si="77"/>
        <v>5.354152739388816</v>
      </c>
      <c r="ET41" s="45">
        <f t="shared" si="77"/>
        <v>5.354152739388816</v>
      </c>
      <c r="EU41" s="45">
        <f t="shared" si="77"/>
        <v>5.354152739388816</v>
      </c>
      <c r="EV41" s="45">
        <f t="shared" si="77"/>
        <v>5.354152739388816</v>
      </c>
      <c r="EW41" s="45">
        <f t="shared" si="77"/>
        <v>5.354152739388816</v>
      </c>
      <c r="EX41" s="45">
        <f t="shared" si="77"/>
        <v>5.354152739388816</v>
      </c>
      <c r="EY41" s="45">
        <f t="shared" si="77"/>
        <v>5.354152739388816</v>
      </c>
      <c r="EZ41" s="45">
        <f t="shared" si="77"/>
        <v>5.354152739388816</v>
      </c>
      <c r="FA41" s="45">
        <f t="shared" si="77"/>
        <v>5.354152739388816</v>
      </c>
      <c r="FB41" s="45">
        <f t="shared" si="77"/>
        <v>5.354152739388816</v>
      </c>
      <c r="FC41" s="45">
        <f t="shared" si="77"/>
        <v>5.354152739388816</v>
      </c>
      <c r="FD41" s="45">
        <f t="shared" si="77"/>
        <v>5.354152739388816</v>
      </c>
      <c r="FE41" s="45">
        <f t="shared" si="77"/>
        <v>5.354152739388816</v>
      </c>
      <c r="FF41" s="45">
        <f t="shared" si="77"/>
        <v>5.354152739388816</v>
      </c>
      <c r="FG41" s="45">
        <f t="shared" si="78"/>
        <v>5.354152739388816</v>
      </c>
      <c r="FH41" s="45">
        <f t="shared" si="78"/>
        <v>5.354152739388816</v>
      </c>
      <c r="FI41" s="45">
        <f t="shared" si="78"/>
        <v>5.354152739388816</v>
      </c>
      <c r="FJ41" s="45">
        <f t="shared" si="78"/>
        <v>5.354152739388816</v>
      </c>
      <c r="FK41" s="45">
        <f t="shared" si="78"/>
        <v>5.354152739388816</v>
      </c>
      <c r="FL41" s="45">
        <f t="shared" si="78"/>
        <v>5.354152739388816</v>
      </c>
      <c r="FM41" s="45">
        <f t="shared" si="78"/>
        <v>5.354152739388816</v>
      </c>
      <c r="FN41" s="45">
        <f t="shared" si="78"/>
        <v>5.354152739388816</v>
      </c>
      <c r="FO41" s="45">
        <f t="shared" si="78"/>
        <v>5.354152739388816</v>
      </c>
      <c r="FP41" s="45">
        <f t="shared" si="78"/>
        <v>5.354152739388816</v>
      </c>
      <c r="FQ41" s="45">
        <f t="shared" si="78"/>
        <v>5.354152739388816</v>
      </c>
      <c r="FR41" s="45">
        <f t="shared" si="78"/>
        <v>5.354152739388816</v>
      </c>
      <c r="FS41" s="45">
        <f t="shared" si="78"/>
        <v>5.354152739388816</v>
      </c>
      <c r="FT41" s="45"/>
      <c r="FU41" s="45">
        <f t="shared" si="90"/>
        <v>9057.5621564834237</v>
      </c>
      <c r="FV41" s="45">
        <f>300*ER41*AS41</f>
        <v>10536.903839445033</v>
      </c>
      <c r="FW41" s="45">
        <f>300*ES41*AT41</f>
        <v>12237.957828741351</v>
      </c>
      <c r="FX41" s="45">
        <f>300*ET41*AU41</f>
        <v>14187.657795089459</v>
      </c>
      <c r="FY41" s="45">
        <f t="shared" si="79"/>
        <v>16414.202331265988</v>
      </c>
      <c r="FZ41" s="45">
        <f t="shared" si="79"/>
        <v>18946.403763161718</v>
      </c>
      <c r="GA41" s="45">
        <f t="shared" si="79"/>
        <v>21812.759498679432</v>
      </c>
      <c r="GB41" s="45">
        <f t="shared" si="79"/>
        <v>25040.194147995018</v>
      </c>
      <c r="GC41" s="45">
        <f t="shared" si="79"/>
        <v>28652.427548428757</v>
      </c>
      <c r="GD41" s="45">
        <f t="shared" si="79"/>
        <v>32667.940709972718</v>
      </c>
      <c r="GE41" s="45">
        <f t="shared" si="79"/>
        <v>37097.542446957203</v>
      </c>
      <c r="GF41" s="45">
        <f t="shared" si="79"/>
        <v>41941.588027415521</v>
      </c>
      <c r="GG41" s="45">
        <f t="shared" si="79"/>
        <v>47186.970629868316</v>
      </c>
      <c r="GH41" s="45">
        <f t="shared" si="79"/>
        <v>52804.097394479402</v>
      </c>
      <c r="GI41" s="45">
        <f t="shared" si="79"/>
        <v>58744.170376756621</v>
      </c>
      <c r="GJ41" s="45">
        <f t="shared" si="79"/>
        <v>64937.207316781845</v>
      </c>
      <c r="GK41" s="45">
        <f t="shared" si="80"/>
        <v>71291.336224980987</v>
      </c>
      <c r="GL41" s="45">
        <f t="shared" si="80"/>
        <v>76623.423839204363</v>
      </c>
      <c r="GM41" s="45">
        <f t="shared" si="80"/>
        <v>80576.554996975392</v>
      </c>
      <c r="GN41" s="45">
        <f t="shared" si="80"/>
        <v>83549.269724173413</v>
      </c>
      <c r="GO41" s="45">
        <f t="shared" si="80"/>
        <v>85816.358081211176</v>
      </c>
      <c r="GP41" s="45">
        <f t="shared" si="80"/>
        <v>87565.843727962259</v>
      </c>
      <c r="GQ41" s="45">
        <f t="shared" si="80"/>
        <v>88929.221410345737</v>
      </c>
      <c r="GR41" s="45">
        <f t="shared" si="80"/>
        <v>90000.362680226273</v>
      </c>
      <c r="GS41" s="45">
        <f t="shared" si="80"/>
        <v>90847.550534989408</v>
      </c>
      <c r="GT41" s="45">
        <f t="shared" si="80"/>
        <v>91521.296653420897</v>
      </c>
      <c r="GU41" s="45">
        <f t="shared" si="80"/>
        <v>92059.525186454368</v>
      </c>
      <c r="GV41" s="45">
        <f t="shared" si="80"/>
        <v>92491.08070102497</v>
      </c>
      <c r="GW41" s="45">
        <f t="shared" si="80"/>
        <v>92838.148840690919</v>
      </c>
      <c r="GX41"/>
    </row>
    <row r="42" spans="1:206" x14ac:dyDescent="0.25">
      <c r="A42" s="24">
        <v>38</v>
      </c>
      <c r="C42" s="3"/>
      <c r="D42" s="45" t="s">
        <v>13</v>
      </c>
      <c r="E42" s="45">
        <v>40</v>
      </c>
      <c r="F42" s="45">
        <v>4.3799999999999999E-2</v>
      </c>
      <c r="G42" s="45">
        <v>1.7</v>
      </c>
      <c r="H42" s="45"/>
      <c r="I42" s="45"/>
      <c r="J42" s="45">
        <v>0.75</v>
      </c>
      <c r="K42" s="45">
        <v>63</v>
      </c>
      <c r="L42" s="45">
        <f>IF('Graph-Settings'!$I$6='Graph-Settings'!$C$46, K42, 'Graph-Settings'!$I$6)</f>
        <v>63</v>
      </c>
      <c r="M42" s="45">
        <f t="shared" si="81"/>
        <v>1</v>
      </c>
      <c r="N42" s="45">
        <f t="shared" si="82"/>
        <v>2.4788516414090984</v>
      </c>
      <c r="O42" s="45">
        <f t="shared" si="82"/>
        <v>2.9987148103607586</v>
      </c>
      <c r="P42" s="45">
        <f t="shared" si="82"/>
        <v>3.6165686758462763</v>
      </c>
      <c r="Q42" s="45">
        <f t="shared" si="68"/>
        <v>4.3468583176659585</v>
      </c>
      <c r="R42" s="45">
        <f t="shared" si="68"/>
        <v>5.2046965355667663</v>
      </c>
      <c r="S42" s="45">
        <f t="shared" si="68"/>
        <v>6.2053077243855341</v>
      </c>
      <c r="T42" s="45">
        <f t="shared" si="68"/>
        <v>7.3632312706847003</v>
      </c>
      <c r="U42" s="45">
        <f t="shared" si="68"/>
        <v>8.6912518961046192</v>
      </c>
      <c r="V42" s="45">
        <f t="shared" si="68"/>
        <v>10.199044153488369</v>
      </c>
      <c r="W42" s="45">
        <f t="shared" si="68"/>
        <v>11.891552785527482</v>
      </c>
      <c r="X42" s="45">
        <f t="shared" si="68"/>
        <v>13.767182638729281</v>
      </c>
      <c r="Y42" s="45">
        <f t="shared" si="68"/>
        <v>15.815941449581199</v>
      </c>
      <c r="Z42" s="45">
        <f t="shared" si="68"/>
        <v>18.017761338521851</v>
      </c>
      <c r="AA42" s="45">
        <f t="shared" si="68"/>
        <v>20.341308020885055</v>
      </c>
      <c r="AB42" s="45">
        <f t="shared" si="68"/>
        <v>22.743648907615388</v>
      </c>
      <c r="AC42" s="45">
        <f t="shared" si="68"/>
        <v>25.171161671961045</v>
      </c>
      <c r="AD42" s="45">
        <f t="shared" si="68"/>
        <v>27.561988393499391</v>
      </c>
      <c r="AE42" s="45">
        <f t="shared" si="68"/>
        <v>29.476830174504215</v>
      </c>
      <c r="AF42" s="45">
        <f t="shared" si="68"/>
        <v>30.835554150123347</v>
      </c>
      <c r="AG42" s="45">
        <f t="shared" si="68"/>
        <v>31.819886840339414</v>
      </c>
      <c r="AH42" s="45">
        <f t="shared" si="68"/>
        <v>32.547496703789534</v>
      </c>
      <c r="AI42" s="45">
        <f t="shared" si="68"/>
        <v>33.094628386598529</v>
      </c>
      <c r="AJ42" s="45">
        <f t="shared" si="68"/>
        <v>33.511992519512916</v>
      </c>
      <c r="AK42" s="45">
        <f t="shared" si="68"/>
        <v>33.834182562493076</v>
      </c>
      <c r="AL42" s="45">
        <f t="shared" si="68"/>
        <v>34.085360914646017</v>
      </c>
      <c r="AM42" s="45">
        <f t="shared" si="68"/>
        <v>34.282770778107185</v>
      </c>
      <c r="AN42" s="45">
        <f t="shared" si="68"/>
        <v>34.438956849461015</v>
      </c>
      <c r="AO42" s="45">
        <f t="shared" si="68"/>
        <v>34.563202580593924</v>
      </c>
      <c r="AP42" s="45">
        <f t="shared" si="68"/>
        <v>34.662481467945156</v>
      </c>
      <c r="AQ42" s="3"/>
      <c r="AR42" s="60">
        <f t="shared" si="86"/>
        <v>2.4788516414090984</v>
      </c>
      <c r="AS42" s="60">
        <f t="shared" si="86"/>
        <v>2.9987148103607586</v>
      </c>
      <c r="AT42" s="60">
        <f t="shared" si="86"/>
        <v>3.6165686758462763</v>
      </c>
      <c r="AU42" s="60">
        <f t="shared" si="86"/>
        <v>4.3468583176659585</v>
      </c>
      <c r="AV42" s="60">
        <f t="shared" si="86"/>
        <v>5.2046965355667663</v>
      </c>
      <c r="AW42" s="60">
        <f t="shared" si="86"/>
        <v>6.2053077243855341</v>
      </c>
      <c r="AX42" s="60">
        <f t="shared" si="86"/>
        <v>7.3632312706847003</v>
      </c>
      <c r="AY42" s="60">
        <f t="shared" si="86"/>
        <v>8.6912518961046192</v>
      </c>
      <c r="AZ42" s="60">
        <f t="shared" si="86"/>
        <v>10.199044153488369</v>
      </c>
      <c r="BA42" s="60">
        <f t="shared" si="86"/>
        <v>11.891552785527482</v>
      </c>
      <c r="BB42" s="60">
        <f t="shared" si="86"/>
        <v>13.767182638729281</v>
      </c>
      <c r="BC42" s="60">
        <f t="shared" si="86"/>
        <v>15.815941449581199</v>
      </c>
      <c r="BD42" s="60">
        <f t="shared" si="86"/>
        <v>18.017761338521851</v>
      </c>
      <c r="BE42" s="60">
        <f t="shared" si="86"/>
        <v>20.341308020885055</v>
      </c>
      <c r="BF42" s="60">
        <f t="shared" si="86"/>
        <v>22.743648907615388</v>
      </c>
      <c r="BG42" s="60">
        <f t="shared" si="86"/>
        <v>25.171161671961045</v>
      </c>
      <c r="BH42" s="60">
        <f t="shared" si="87"/>
        <v>27.561988393499391</v>
      </c>
      <c r="BI42" s="60">
        <f t="shared" si="87"/>
        <v>29.476830174504215</v>
      </c>
      <c r="BJ42" s="60">
        <f t="shared" si="87"/>
        <v>30.835554150123347</v>
      </c>
      <c r="BK42" s="60">
        <f t="shared" si="87"/>
        <v>31.819886840339414</v>
      </c>
      <c r="BL42" s="60">
        <f t="shared" si="87"/>
        <v>32.547496703789534</v>
      </c>
      <c r="BM42" s="60">
        <f t="shared" si="87"/>
        <v>33.094628386598529</v>
      </c>
      <c r="BN42" s="60">
        <f t="shared" si="87"/>
        <v>33.511992519512916</v>
      </c>
      <c r="BO42" s="60">
        <f t="shared" si="87"/>
        <v>33.834182562493076</v>
      </c>
      <c r="BP42" s="60">
        <f t="shared" si="87"/>
        <v>34.085360914646017</v>
      </c>
      <c r="BQ42" s="60">
        <f t="shared" si="87"/>
        <v>34.282770778107185</v>
      </c>
      <c r="BR42" s="60">
        <f t="shared" si="87"/>
        <v>34.438956849461015</v>
      </c>
      <c r="BS42" s="60">
        <f t="shared" si="87"/>
        <v>34.563202580593924</v>
      </c>
      <c r="BT42" s="60">
        <f t="shared" si="87"/>
        <v>34.662481467945156</v>
      </c>
      <c r="BU42" s="3"/>
      <c r="BV42" s="3"/>
      <c r="BW42" s="60" t="s">
        <v>13</v>
      </c>
      <c r="BX42" s="45"/>
      <c r="BY42" s="45">
        <f>10*(1-EXP(-0.013*L42))</f>
        <v>5.5912769355024388</v>
      </c>
      <c r="BZ42" s="45">
        <f>6*(1-EXP(-0.06*L42))</f>
        <v>5.863063851449442</v>
      </c>
      <c r="CA42" s="45">
        <f t="shared" ref="CA42:CA43" si="91">BY42+BZ42</f>
        <v>11.454340786951882</v>
      </c>
      <c r="CB42" s="45"/>
      <c r="CC42" s="45"/>
      <c r="CD42" s="45"/>
      <c r="CE42" s="45"/>
      <c r="CF42" s="45"/>
      <c r="CG42" s="45"/>
      <c r="CH42" s="3"/>
      <c r="CI42" s="60"/>
      <c r="CJ42" s="45"/>
      <c r="CK42" s="45"/>
      <c r="CL42" s="45"/>
      <c r="CM42" s="45"/>
      <c r="CN42" s="45"/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/>
      <c r="DB42" s="45"/>
      <c r="DC42" s="45"/>
      <c r="DD42" s="45"/>
      <c r="DE42" s="45"/>
      <c r="DF42" s="45"/>
      <c r="DG42" s="45"/>
      <c r="DH42" s="45"/>
      <c r="DI42" s="45"/>
      <c r="DJ42" s="45"/>
      <c r="DK42" s="45"/>
      <c r="DL42" s="45"/>
      <c r="DM42" s="45">
        <f t="shared" si="75"/>
        <v>0</v>
      </c>
      <c r="DN42" s="45">
        <f t="shared" si="75"/>
        <v>0</v>
      </c>
      <c r="DO42" s="45">
        <f t="shared" si="75"/>
        <v>0</v>
      </c>
      <c r="DP42" s="45">
        <f t="shared" si="75"/>
        <v>0</v>
      </c>
      <c r="DQ42" s="45">
        <f t="shared" si="75"/>
        <v>0</v>
      </c>
      <c r="DR42" s="45">
        <f t="shared" si="75"/>
        <v>0</v>
      </c>
      <c r="DS42" s="45">
        <f t="shared" si="75"/>
        <v>0</v>
      </c>
      <c r="DT42" s="45">
        <f t="shared" si="75"/>
        <v>0</v>
      </c>
      <c r="DU42" s="45">
        <f t="shared" si="75"/>
        <v>0</v>
      </c>
      <c r="DV42" s="45">
        <f t="shared" si="75"/>
        <v>0</v>
      </c>
      <c r="DW42" s="45">
        <f t="shared" si="75"/>
        <v>0</v>
      </c>
      <c r="DX42" s="45">
        <f t="shared" si="75"/>
        <v>0</v>
      </c>
      <c r="DY42" s="45">
        <f t="shared" si="75"/>
        <v>0</v>
      </c>
      <c r="DZ42" s="45">
        <f t="shared" si="75"/>
        <v>0</v>
      </c>
      <c r="EA42" s="45">
        <f t="shared" si="75"/>
        <v>0</v>
      </c>
      <c r="EB42" s="45">
        <f t="shared" si="75"/>
        <v>0</v>
      </c>
      <c r="EC42" s="45">
        <f t="shared" si="76"/>
        <v>0</v>
      </c>
      <c r="ED42" s="45">
        <f t="shared" si="76"/>
        <v>0</v>
      </c>
      <c r="EE42" s="45">
        <f t="shared" si="76"/>
        <v>0</v>
      </c>
      <c r="EF42" s="45">
        <f t="shared" si="76"/>
        <v>0</v>
      </c>
      <c r="EG42" s="45">
        <f t="shared" si="76"/>
        <v>0</v>
      </c>
      <c r="EH42" s="45">
        <f t="shared" si="76"/>
        <v>0</v>
      </c>
      <c r="EI42" s="45">
        <f t="shared" si="76"/>
        <v>0</v>
      </c>
      <c r="EJ42" s="45">
        <f t="shared" si="76"/>
        <v>0</v>
      </c>
      <c r="EK42" s="45">
        <f t="shared" si="76"/>
        <v>0</v>
      </c>
      <c r="EL42" s="45">
        <f t="shared" si="76"/>
        <v>0</v>
      </c>
      <c r="EM42" s="45">
        <f t="shared" si="76"/>
        <v>0</v>
      </c>
      <c r="EN42" s="45">
        <f t="shared" si="76"/>
        <v>0</v>
      </c>
      <c r="EO42" s="45">
        <f t="shared" si="76"/>
        <v>0</v>
      </c>
      <c r="EP42" s="45"/>
      <c r="EQ42" s="45">
        <f t="shared" si="77"/>
        <v>11.454340786951882</v>
      </c>
      <c r="ER42" s="45">
        <f t="shared" si="77"/>
        <v>11.454340786951882</v>
      </c>
      <c r="ES42" s="45">
        <f t="shared" si="77"/>
        <v>11.454340786951882</v>
      </c>
      <c r="ET42" s="45">
        <f t="shared" si="77"/>
        <v>11.454340786951882</v>
      </c>
      <c r="EU42" s="45">
        <f t="shared" si="77"/>
        <v>11.454340786951882</v>
      </c>
      <c r="EV42" s="45">
        <f t="shared" si="77"/>
        <v>11.454340786951882</v>
      </c>
      <c r="EW42" s="45">
        <f t="shared" si="77"/>
        <v>11.454340786951882</v>
      </c>
      <c r="EX42" s="45">
        <f t="shared" si="77"/>
        <v>11.454340786951882</v>
      </c>
      <c r="EY42" s="45">
        <f t="shared" si="77"/>
        <v>11.454340786951882</v>
      </c>
      <c r="EZ42" s="45">
        <f t="shared" si="77"/>
        <v>11.454340786951882</v>
      </c>
      <c r="FA42" s="45">
        <f t="shared" si="77"/>
        <v>11.454340786951882</v>
      </c>
      <c r="FB42" s="45">
        <f t="shared" si="77"/>
        <v>11.454340786951882</v>
      </c>
      <c r="FC42" s="45">
        <f t="shared" si="77"/>
        <v>11.454340786951882</v>
      </c>
      <c r="FD42" s="45">
        <f t="shared" si="77"/>
        <v>11.454340786951882</v>
      </c>
      <c r="FE42" s="45">
        <f t="shared" si="77"/>
        <v>11.454340786951882</v>
      </c>
      <c r="FF42" s="45">
        <f t="shared" si="77"/>
        <v>11.454340786951882</v>
      </c>
      <c r="FG42" s="45">
        <f t="shared" si="78"/>
        <v>11.454340786951882</v>
      </c>
      <c r="FH42" s="45">
        <f t="shared" si="78"/>
        <v>11.454340786951882</v>
      </c>
      <c r="FI42" s="45">
        <f t="shared" si="78"/>
        <v>11.454340786951882</v>
      </c>
      <c r="FJ42" s="45">
        <f t="shared" si="78"/>
        <v>11.454340786951882</v>
      </c>
      <c r="FK42" s="45">
        <f t="shared" si="78"/>
        <v>11.454340786951882</v>
      </c>
      <c r="FL42" s="45">
        <f t="shared" si="78"/>
        <v>11.454340786951882</v>
      </c>
      <c r="FM42" s="45">
        <f t="shared" si="78"/>
        <v>11.454340786951882</v>
      </c>
      <c r="FN42" s="45">
        <f t="shared" si="78"/>
        <v>11.454340786951882</v>
      </c>
      <c r="FO42" s="45">
        <f t="shared" si="78"/>
        <v>11.454340786951882</v>
      </c>
      <c r="FP42" s="45">
        <f t="shared" si="78"/>
        <v>11.454340786951882</v>
      </c>
      <c r="FQ42" s="45">
        <f t="shared" si="78"/>
        <v>11.454340786951882</v>
      </c>
      <c r="FR42" s="45">
        <f t="shared" si="78"/>
        <v>11.454340786951882</v>
      </c>
      <c r="FS42" s="45">
        <f t="shared" si="78"/>
        <v>11.454340786951882</v>
      </c>
      <c r="FT42" s="45"/>
      <c r="FU42" s="45">
        <f t="shared" si="90"/>
        <v>8518.0834382984558</v>
      </c>
      <c r="FV42" s="45">
        <f t="shared" si="90"/>
        <v>10304.490408225574</v>
      </c>
      <c r="FW42" s="45">
        <f t="shared" si="90"/>
        <v>12427.623027767568</v>
      </c>
      <c r="FX42" s="45">
        <f t="shared" si="90"/>
        <v>14937.118956942668</v>
      </c>
      <c r="FY42" s="45">
        <f t="shared" si="79"/>
        <v>17884.91034331487</v>
      </c>
      <c r="FZ42" s="45">
        <f t="shared" si="79"/>
        <v>21323.312808905037</v>
      </c>
      <c r="GA42" s="45">
        <f t="shared" si="79"/>
        <v>25302.288080268987</v>
      </c>
      <c r="GB42" s="45">
        <f t="shared" si="79"/>
        <v>29865.768324967205</v>
      </c>
      <c r="GC42" s="45">
        <f t="shared" si="79"/>
        <v>35046.998230567486</v>
      </c>
      <c r="GD42" s="45">
        <f t="shared" si="79"/>
        <v>40862.969427437609</v>
      </c>
      <c r="GE42" s="45">
        <f t="shared" si="79"/>
        <v>47308.20048606379</v>
      </c>
      <c r="GF42" s="45">
        <f t="shared" si="79"/>
        <v>54348.354968994237</v>
      </c>
      <c r="GG42" s="45">
        <f t="shared" si="79"/>
        <v>61914.473576818666</v>
      </c>
      <c r="GH42" s="45">
        <f t="shared" si="79"/>
        <v>69898.882237072539</v>
      </c>
      <c r="GI42" s="45">
        <f t="shared" si="79"/>
        <v>78154.051597983766</v>
      </c>
      <c r="GJ42" s="45">
        <f t="shared" si="79"/>
        <v>86495.719138230997</v>
      </c>
      <c r="GK42" s="45">
        <f t="shared" si="80"/>
        <v>94711.322347546331</v>
      </c>
      <c r="GL42" s="45">
        <f t="shared" si="80"/>
        <v>101291.29744136328</v>
      </c>
      <c r="GM42" s="45">
        <f t="shared" si="80"/>
        <v>105960.28367700636</v>
      </c>
      <c r="GN42" s="45">
        <f t="shared" si="80"/>
        <v>109342.74830144795</v>
      </c>
      <c r="GO42" s="45">
        <f t="shared" si="80"/>
        <v>111843.03570221951</v>
      </c>
      <c r="GP42" s="45">
        <f t="shared" si="80"/>
        <v>113723.14552728932</v>
      </c>
      <c r="GQ42" s="45">
        <f t="shared" si="80"/>
        <v>115157.33483048494</v>
      </c>
      <c r="GR42" s="45">
        <f t="shared" si="80"/>
        <v>116264.47719562217</v>
      </c>
      <c r="GS42" s="45">
        <f t="shared" si="80"/>
        <v>117127.6019287816</v>
      </c>
      <c r="GT42" s="45">
        <f t="shared" si="80"/>
        <v>117805.96188401856</v>
      </c>
      <c r="GU42" s="45">
        <f t="shared" si="80"/>
        <v>118342.66443025715</v>
      </c>
      <c r="GV42" s="45">
        <f t="shared" si="80"/>
        <v>118769.61031397324</v>
      </c>
      <c r="GW42" s="45">
        <f t="shared" si="80"/>
        <v>119110.76257657437</v>
      </c>
      <c r="GX42"/>
    </row>
    <row r="43" spans="1:206" x14ac:dyDescent="0.25">
      <c r="A43" s="24">
        <v>39</v>
      </c>
      <c r="C43" s="3"/>
      <c r="D43" s="45" t="s">
        <v>14</v>
      </c>
      <c r="E43" s="45">
        <v>55</v>
      </c>
      <c r="F43" s="45">
        <v>8.2900000000000001E-2</v>
      </c>
      <c r="G43" s="45">
        <v>3.2</v>
      </c>
      <c r="H43" s="45"/>
      <c r="I43" s="45"/>
      <c r="J43" s="45">
        <v>0.75</v>
      </c>
      <c r="K43" s="45">
        <v>31</v>
      </c>
      <c r="L43" s="45">
        <f>IF('Graph-Settings'!$I$6='Graph-Settings'!$C$46, K43, 'Graph-Settings'!$I$6)</f>
        <v>31</v>
      </c>
      <c r="M43" s="45">
        <f t="shared" si="81"/>
        <v>1</v>
      </c>
      <c r="N43" s="45">
        <f t="shared" si="82"/>
        <v>1.6831576057147284</v>
      </c>
      <c r="O43" s="45">
        <f t="shared" si="82"/>
        <v>2.3212844262561245</v>
      </c>
      <c r="P43" s="45">
        <f t="shared" si="82"/>
        <v>3.1694958029815954</v>
      </c>
      <c r="Q43" s="45">
        <f t="shared" si="68"/>
        <v>4.280022533212362</v>
      </c>
      <c r="R43" s="45">
        <f t="shared" si="68"/>
        <v>5.7095566593542291</v>
      </c>
      <c r="S43" s="45">
        <f t="shared" si="68"/>
        <v>7.5152075666366347</v>
      </c>
      <c r="T43" s="45">
        <f t="shared" si="68"/>
        <v>9.748247420368525</v>
      </c>
      <c r="U43" s="45">
        <f t="shared" si="68"/>
        <v>12.445650560901599</v>
      </c>
      <c r="V43" s="45">
        <f t="shared" si="68"/>
        <v>15.620018686207503</v>
      </c>
      <c r="W43" s="45">
        <f t="shared" si="68"/>
        <v>19.249280387831416</v>
      </c>
      <c r="X43" s="45">
        <f t="shared" si="68"/>
        <v>23.268396089591441</v>
      </c>
      <c r="Y43" s="45">
        <f t="shared" si="68"/>
        <v>27.565872975839628</v>
      </c>
      <c r="Z43" s="45">
        <f t="shared" si="68"/>
        <v>31.987784548494197</v>
      </c>
      <c r="AA43" s="45">
        <f t="shared" si="68"/>
        <v>36.35084270664666</v>
      </c>
      <c r="AB43" s="45">
        <f t="shared" si="68"/>
        <v>40.463845156240261</v>
      </c>
      <c r="AC43" s="45">
        <f t="shared" si="68"/>
        <v>44.154011252856677</v>
      </c>
      <c r="AD43" s="45">
        <f t="shared" si="68"/>
        <v>47.292357087001044</v>
      </c>
      <c r="AE43" s="45">
        <f t="shared" si="68"/>
        <v>49.43355194287831</v>
      </c>
      <c r="AF43" s="45">
        <f t="shared" si="68"/>
        <v>50.746782014855299</v>
      </c>
      <c r="AG43" s="45">
        <f t="shared" si="68"/>
        <v>51.589908374726107</v>
      </c>
      <c r="AH43" s="45">
        <f t="shared" si="68"/>
        <v>52.154291320807175</v>
      </c>
      <c r="AI43" s="45">
        <f t="shared" si="68"/>
        <v>52.545607864081198</v>
      </c>
      <c r="AJ43" s="45">
        <f t="shared" si="68"/>
        <v>52.824976304288526</v>
      </c>
      <c r="AK43" s="45">
        <f t="shared" si="68"/>
        <v>53.029292041637639</v>
      </c>
      <c r="AL43" s="45">
        <f t="shared" si="68"/>
        <v>53.181709221511177</v>
      </c>
      <c r="AM43" s="45">
        <f t="shared" si="68"/>
        <v>53.297272748656582</v>
      </c>
      <c r="AN43" s="45">
        <f t="shared" si="68"/>
        <v>53.386066054377245</v>
      </c>
      <c r="AO43" s="45">
        <f t="shared" si="68"/>
        <v>53.455035692034848</v>
      </c>
      <c r="AP43" s="45">
        <f t="shared" si="68"/>
        <v>53.509084902260177</v>
      </c>
      <c r="AQ43" s="3"/>
      <c r="AR43" s="60">
        <f t="shared" si="86"/>
        <v>1.6831576057147284</v>
      </c>
      <c r="AS43" s="60">
        <f t="shared" si="86"/>
        <v>2.3212844262561245</v>
      </c>
      <c r="AT43" s="60">
        <f t="shared" si="86"/>
        <v>3.1694958029815954</v>
      </c>
      <c r="AU43" s="60">
        <f t="shared" si="86"/>
        <v>4.280022533212362</v>
      </c>
      <c r="AV43" s="60">
        <f t="shared" si="86"/>
        <v>5.7095566593542291</v>
      </c>
      <c r="AW43" s="60">
        <f t="shared" si="86"/>
        <v>7.5152075666366347</v>
      </c>
      <c r="AX43" s="60">
        <f t="shared" si="86"/>
        <v>9.748247420368525</v>
      </c>
      <c r="AY43" s="60">
        <f t="shared" si="86"/>
        <v>12.445650560901599</v>
      </c>
      <c r="AZ43" s="60">
        <f t="shared" si="86"/>
        <v>15.620018686207503</v>
      </c>
      <c r="BA43" s="60">
        <f t="shared" si="86"/>
        <v>19.249280387831416</v>
      </c>
      <c r="BB43" s="60">
        <f t="shared" si="86"/>
        <v>23.268396089591441</v>
      </c>
      <c r="BC43" s="60">
        <f t="shared" si="86"/>
        <v>27.565872975839628</v>
      </c>
      <c r="BD43" s="60">
        <f t="shared" si="86"/>
        <v>31.987784548494197</v>
      </c>
      <c r="BE43" s="60">
        <f t="shared" si="86"/>
        <v>36.35084270664666</v>
      </c>
      <c r="BF43" s="60">
        <f t="shared" si="86"/>
        <v>40.463845156240261</v>
      </c>
      <c r="BG43" s="60">
        <f t="shared" si="86"/>
        <v>44.154011252856677</v>
      </c>
      <c r="BH43" s="60">
        <f t="shared" si="87"/>
        <v>47.292357087001044</v>
      </c>
      <c r="BI43" s="60">
        <f t="shared" si="87"/>
        <v>49.43355194287831</v>
      </c>
      <c r="BJ43" s="60">
        <f t="shared" si="87"/>
        <v>50.746782014855299</v>
      </c>
      <c r="BK43" s="60">
        <f t="shared" si="87"/>
        <v>51.589908374726107</v>
      </c>
      <c r="BL43" s="60">
        <f t="shared" si="87"/>
        <v>52.154291320807175</v>
      </c>
      <c r="BM43" s="60">
        <f t="shared" si="87"/>
        <v>52.545607864081198</v>
      </c>
      <c r="BN43" s="60">
        <f t="shared" si="87"/>
        <v>52.824976304288526</v>
      </c>
      <c r="BO43" s="60">
        <f t="shared" si="87"/>
        <v>53.029292041637639</v>
      </c>
      <c r="BP43" s="60">
        <f t="shared" si="87"/>
        <v>53.181709221511177</v>
      </c>
      <c r="BQ43" s="60">
        <f t="shared" si="87"/>
        <v>53.297272748656582</v>
      </c>
      <c r="BR43" s="60">
        <f t="shared" si="87"/>
        <v>53.386066054377245</v>
      </c>
      <c r="BS43" s="60">
        <f t="shared" si="87"/>
        <v>53.455035692034848</v>
      </c>
      <c r="BT43" s="60">
        <f t="shared" si="87"/>
        <v>53.509084902260177</v>
      </c>
      <c r="BU43" s="3"/>
      <c r="BV43" s="3"/>
      <c r="BW43" s="60" t="s">
        <v>14</v>
      </c>
      <c r="BX43" s="45"/>
      <c r="BY43" s="45">
        <f>12*(1-EXP(-0.0166*L43))</f>
        <v>4.8271242880499239</v>
      </c>
      <c r="BZ43" s="45">
        <f>20*(1-EXP(-0.021*L43))</f>
        <v>9.5695201615968486</v>
      </c>
      <c r="CA43" s="45">
        <f t="shared" si="91"/>
        <v>14.396644449646772</v>
      </c>
      <c r="CB43" s="45"/>
      <c r="CC43" s="45"/>
      <c r="CD43" s="45"/>
      <c r="CE43" s="45"/>
      <c r="CF43" s="45"/>
      <c r="CG43" s="45"/>
      <c r="CH43" s="3"/>
      <c r="CI43" s="60"/>
      <c r="CJ43" s="45"/>
      <c r="CK43" s="45"/>
      <c r="CL43" s="45"/>
      <c r="CM43" s="45"/>
      <c r="CN43" s="45"/>
      <c r="CO43" s="45"/>
      <c r="CP43" s="45"/>
      <c r="CQ43" s="45"/>
      <c r="CR43" s="45"/>
      <c r="CS43" s="45"/>
      <c r="CT43" s="45"/>
      <c r="CU43" s="45"/>
      <c r="CV43" s="45"/>
      <c r="CW43" s="45"/>
      <c r="CX43" s="45"/>
      <c r="CY43" s="45"/>
      <c r="CZ43" s="45"/>
      <c r="DA43" s="45"/>
      <c r="DB43" s="45"/>
      <c r="DC43" s="45"/>
      <c r="DD43" s="45"/>
      <c r="DE43" s="45"/>
      <c r="DF43" s="45"/>
      <c r="DG43" s="45"/>
      <c r="DH43" s="45"/>
      <c r="DI43" s="45"/>
      <c r="DJ43" s="45"/>
      <c r="DK43" s="45"/>
      <c r="DL43" s="45"/>
      <c r="DM43" s="45">
        <f t="shared" si="75"/>
        <v>0</v>
      </c>
      <c r="DN43" s="45">
        <f t="shared" si="75"/>
        <v>0</v>
      </c>
      <c r="DO43" s="45">
        <f t="shared" si="75"/>
        <v>0</v>
      </c>
      <c r="DP43" s="45">
        <f t="shared" si="75"/>
        <v>0</v>
      </c>
      <c r="DQ43" s="45">
        <f t="shared" si="75"/>
        <v>0</v>
      </c>
      <c r="DR43" s="45">
        <f t="shared" si="75"/>
        <v>0</v>
      </c>
      <c r="DS43" s="45">
        <f t="shared" si="75"/>
        <v>0</v>
      </c>
      <c r="DT43" s="45">
        <f t="shared" si="75"/>
        <v>0</v>
      </c>
      <c r="DU43" s="45">
        <f t="shared" si="75"/>
        <v>0</v>
      </c>
      <c r="DV43" s="45">
        <f t="shared" si="75"/>
        <v>0</v>
      </c>
      <c r="DW43" s="45">
        <f t="shared" si="75"/>
        <v>0</v>
      </c>
      <c r="DX43" s="45">
        <f t="shared" si="75"/>
        <v>0</v>
      </c>
      <c r="DY43" s="45">
        <f t="shared" si="75"/>
        <v>0</v>
      </c>
      <c r="DZ43" s="45">
        <f t="shared" si="75"/>
        <v>0</v>
      </c>
      <c r="EA43" s="45">
        <f t="shared" si="75"/>
        <v>0</v>
      </c>
      <c r="EB43" s="45">
        <f t="shared" si="75"/>
        <v>0</v>
      </c>
      <c r="EC43" s="45">
        <f t="shared" si="76"/>
        <v>0</v>
      </c>
      <c r="ED43" s="45">
        <f t="shared" si="76"/>
        <v>0</v>
      </c>
      <c r="EE43" s="45">
        <f t="shared" si="76"/>
        <v>0</v>
      </c>
      <c r="EF43" s="45">
        <f t="shared" si="76"/>
        <v>0</v>
      </c>
      <c r="EG43" s="45">
        <f t="shared" si="76"/>
        <v>0</v>
      </c>
      <c r="EH43" s="45">
        <f t="shared" si="76"/>
        <v>0</v>
      </c>
      <c r="EI43" s="45">
        <f t="shared" si="76"/>
        <v>0</v>
      </c>
      <c r="EJ43" s="45">
        <f t="shared" si="76"/>
        <v>0</v>
      </c>
      <c r="EK43" s="45">
        <f t="shared" si="76"/>
        <v>0</v>
      </c>
      <c r="EL43" s="45">
        <f t="shared" si="76"/>
        <v>0</v>
      </c>
      <c r="EM43" s="45">
        <f t="shared" si="76"/>
        <v>0</v>
      </c>
      <c r="EN43" s="45">
        <f t="shared" si="76"/>
        <v>0</v>
      </c>
      <c r="EO43" s="45">
        <f t="shared" si="76"/>
        <v>0</v>
      </c>
      <c r="EP43" s="45"/>
      <c r="EQ43" s="45">
        <f t="shared" si="77"/>
        <v>14.396644449646772</v>
      </c>
      <c r="ER43" s="45">
        <f t="shared" si="77"/>
        <v>14.396644449646772</v>
      </c>
      <c r="ES43" s="45">
        <f t="shared" si="77"/>
        <v>14.396644449646772</v>
      </c>
      <c r="ET43" s="45">
        <f t="shared" si="77"/>
        <v>14.396644449646772</v>
      </c>
      <c r="EU43" s="45">
        <f t="shared" si="77"/>
        <v>14.396644449646772</v>
      </c>
      <c r="EV43" s="45">
        <f t="shared" si="77"/>
        <v>14.396644449646772</v>
      </c>
      <c r="EW43" s="45">
        <f t="shared" si="77"/>
        <v>14.396644449646772</v>
      </c>
      <c r="EX43" s="45">
        <f t="shared" si="77"/>
        <v>14.396644449646772</v>
      </c>
      <c r="EY43" s="45">
        <f t="shared" si="77"/>
        <v>14.396644449646772</v>
      </c>
      <c r="EZ43" s="45">
        <f t="shared" si="77"/>
        <v>14.396644449646772</v>
      </c>
      <c r="FA43" s="45">
        <f t="shared" si="77"/>
        <v>14.396644449646772</v>
      </c>
      <c r="FB43" s="45">
        <f t="shared" si="77"/>
        <v>14.396644449646772</v>
      </c>
      <c r="FC43" s="45">
        <f t="shared" si="77"/>
        <v>14.396644449646772</v>
      </c>
      <c r="FD43" s="45">
        <f t="shared" si="77"/>
        <v>14.396644449646772</v>
      </c>
      <c r="FE43" s="45">
        <f t="shared" si="77"/>
        <v>14.396644449646772</v>
      </c>
      <c r="FF43" s="45">
        <f t="shared" si="77"/>
        <v>14.396644449646772</v>
      </c>
      <c r="FG43" s="45">
        <f t="shared" si="78"/>
        <v>14.396644449646772</v>
      </c>
      <c r="FH43" s="45">
        <f t="shared" si="78"/>
        <v>14.396644449646772</v>
      </c>
      <c r="FI43" s="45">
        <f t="shared" si="78"/>
        <v>14.396644449646772</v>
      </c>
      <c r="FJ43" s="45">
        <f t="shared" si="78"/>
        <v>14.396644449646772</v>
      </c>
      <c r="FK43" s="45">
        <f t="shared" si="78"/>
        <v>14.396644449646772</v>
      </c>
      <c r="FL43" s="45">
        <f t="shared" si="78"/>
        <v>14.396644449646772</v>
      </c>
      <c r="FM43" s="45">
        <f t="shared" si="78"/>
        <v>14.396644449646772</v>
      </c>
      <c r="FN43" s="45">
        <f t="shared" si="78"/>
        <v>14.396644449646772</v>
      </c>
      <c r="FO43" s="45">
        <f t="shared" si="78"/>
        <v>14.396644449646772</v>
      </c>
      <c r="FP43" s="45">
        <f t="shared" si="78"/>
        <v>14.396644449646772</v>
      </c>
      <c r="FQ43" s="45">
        <f t="shared" si="78"/>
        <v>14.396644449646772</v>
      </c>
      <c r="FR43" s="45">
        <f t="shared" si="78"/>
        <v>14.396644449646772</v>
      </c>
      <c r="FS43" s="45">
        <f t="shared" si="78"/>
        <v>14.396644449646772</v>
      </c>
      <c r="FT43" s="45"/>
      <c r="FU43" s="45">
        <f t="shared" si="90"/>
        <v>7269.5464806581076</v>
      </c>
      <c r="FV43" s="45">
        <f t="shared" si="90"/>
        <v>10025.611965393517</v>
      </c>
      <c r="FW43" s="45">
        <f t="shared" si="90"/>
        <v>13689.031248052117</v>
      </c>
      <c r="FX43" s="45">
        <f t="shared" si="90"/>
        <v>18485.388794140457</v>
      </c>
      <c r="FY43" s="45">
        <f t="shared" si="79"/>
        <v>24659.537156950748</v>
      </c>
      <c r="FZ43" s="45">
        <f t="shared" si="79"/>
        <v>32458.131390648818</v>
      </c>
      <c r="GA43" s="45">
        <f t="shared" si="79"/>
        <v>42102.615635469592</v>
      </c>
      <c r="GB43" s="45">
        <f t="shared" si="79"/>
        <v>53752.681820954167</v>
      </c>
      <c r="GC43" s="45">
        <f t="shared" si="79"/>
        <v>67462.756596650433</v>
      </c>
      <c r="GD43" s="45">
        <f t="shared" si="79"/>
        <v>83137.513696550275</v>
      </c>
      <c r="GE43" s="45">
        <f t="shared" si="79"/>
        <v>100496.04762461978</v>
      </c>
      <c r="GF43" s="45">
        <f t="shared" si="79"/>
        <v>119056.82165318685</v>
      </c>
      <c r="GG43" s="45">
        <f t="shared" si="79"/>
        <v>138155.02826297272</v>
      </c>
      <c r="GH43" s="45">
        <f t="shared" si="79"/>
        <v>156999.04736778824</v>
      </c>
      <c r="GI43" s="45">
        <f t="shared" si="79"/>
        <v>174763.07753398581</v>
      </c>
      <c r="GJ43" s="45">
        <f t="shared" si="79"/>
        <v>190700.88030992405</v>
      </c>
      <c r="GK43" s="45">
        <f t="shared" si="80"/>
        <v>204255.375050186</v>
      </c>
      <c r="GL43" s="45">
        <f t="shared" si="80"/>
        <v>213503.18136142931</v>
      </c>
      <c r="GM43" s="45">
        <f t="shared" si="80"/>
        <v>219175.01328948032</v>
      </c>
      <c r="GN43" s="45">
        <f t="shared" si="80"/>
        <v>222816.47041823581</v>
      </c>
      <c r="GO43" s="45">
        <f t="shared" si="80"/>
        <v>225254.0366006878</v>
      </c>
      <c r="GP43" s="45">
        <f t="shared" si="80"/>
        <v>226944.13014292208</v>
      </c>
      <c r="GQ43" s="45">
        <f t="shared" si="80"/>
        <v>228150.72057415728</v>
      </c>
      <c r="GR43" s="45">
        <f t="shared" si="80"/>
        <v>229033.15888198206</v>
      </c>
      <c r="GS43" s="45">
        <f t="shared" si="80"/>
        <v>229691.44766597921</v>
      </c>
      <c r="GT43" s="45">
        <f t="shared" si="80"/>
        <v>230190.56576947705</v>
      </c>
      <c r="GU43" s="45">
        <f t="shared" si="80"/>
        <v>230574.06346506783</v>
      </c>
      <c r="GV43" s="45">
        <f t="shared" si="80"/>
        <v>230871.94287042104</v>
      </c>
      <c r="GW43" s="45">
        <f t="shared" si="80"/>
        <v>231105.38104914053</v>
      </c>
      <c r="GX43"/>
    </row>
    <row r="44" spans="1:206" x14ac:dyDescent="0.25">
      <c r="A44" s="24">
        <v>40</v>
      </c>
      <c r="C44" s="3"/>
      <c r="D44" s="46" t="s">
        <v>21</v>
      </c>
      <c r="E44" s="46">
        <v>190</v>
      </c>
      <c r="F44" s="46">
        <v>3.1E-2</v>
      </c>
      <c r="G44" s="46">
        <v>1.4</v>
      </c>
      <c r="H44" s="46">
        <f t="shared" ref="H44:H49" si="92">$C$6</f>
        <v>60</v>
      </c>
      <c r="I44" s="46">
        <f>IF(H44&lt;58.8, 0.005*(EXP(0.061*H44)-1), 0.176+0.02*(H44-58.8))</f>
        <v>0.20000000000000004</v>
      </c>
      <c r="J44" s="46"/>
      <c r="K44" s="46"/>
      <c r="L44" s="46"/>
      <c r="M44" s="46"/>
      <c r="N44" s="46">
        <f>$I44*($E44*(1-EXP(-$F44*N$31))^$G44)</f>
        <v>2.4752114787989479</v>
      </c>
      <c r="O44" s="46">
        <f t="shared" ref="O44:AD45" si="93">$I44*($E44*(1-EXP(-$F44*O$31))^$G44)</f>
        <v>2.9115185548718459</v>
      </c>
      <c r="P44" s="46">
        <f t="shared" si="93"/>
        <v>3.4184996766739983</v>
      </c>
      <c r="Q44" s="46">
        <f t="shared" si="93"/>
        <v>4.0055433995117573</v>
      </c>
      <c r="R44" s="46">
        <f t="shared" si="93"/>
        <v>4.6826025391627493</v>
      </c>
      <c r="S44" s="46">
        <f t="shared" si="93"/>
        <v>5.4599806005760474</v>
      </c>
      <c r="T44" s="46">
        <f t="shared" si="93"/>
        <v>6.3480150645522722</v>
      </c>
      <c r="U44" s="46">
        <f t="shared" si="93"/>
        <v>7.3566364588988788</v>
      </c>
      <c r="V44" s="46">
        <f t="shared" si="93"/>
        <v>8.4947844797293541</v>
      </c>
      <c r="W44" s="46">
        <f t="shared" si="93"/>
        <v>9.7696687855515343</v>
      </c>
      <c r="X44" s="46">
        <f t="shared" si="93"/>
        <v>11.185874083389381</v>
      </c>
      <c r="Y44" s="46">
        <f t="shared" si="93"/>
        <v>12.744328399168273</v>
      </c>
      <c r="Z44" s="46">
        <f t="shared" si="93"/>
        <v>14.44118120449798</v>
      </c>
      <c r="AA44" s="46">
        <f t="shared" si="93"/>
        <v>16.266674494193349</v>
      </c>
      <c r="AB44" s="46">
        <f t="shared" si="93"/>
        <v>18.204133041035597</v>
      </c>
      <c r="AC44" s="46">
        <f t="shared" si="93"/>
        <v>20.229244733498376</v>
      </c>
      <c r="AD44" s="46">
        <f t="shared" si="93"/>
        <v>22.309838670974923</v>
      </c>
      <c r="AE44" s="46">
        <f t="shared" ref="AE44:AP45" si="94">$I44*($E44*(1-EXP(-$F44*AE$31))^$G44)</f>
        <v>24.055958581217954</v>
      </c>
      <c r="AF44" s="46">
        <f t="shared" si="94"/>
        <v>25.349523793407329</v>
      </c>
      <c r="AG44" s="46">
        <f t="shared" si="94"/>
        <v>26.321199910536858</v>
      </c>
      <c r="AH44" s="46">
        <f t="shared" si="94"/>
        <v>27.061365763736465</v>
      </c>
      <c r="AI44" s="46">
        <f t="shared" si="94"/>
        <v>27.631909535893847</v>
      </c>
      <c r="AJ44" s="46">
        <f t="shared" si="94"/>
        <v>28.076091723600634</v>
      </c>
      <c r="AK44" s="46">
        <f t="shared" si="94"/>
        <v>28.424760769299375</v>
      </c>
      <c r="AL44" s="46">
        <f t="shared" si="94"/>
        <v>28.700324818586477</v>
      </c>
      <c r="AM44" s="46">
        <f t="shared" si="94"/>
        <v>28.91933558787419</v>
      </c>
      <c r="AN44" s="46">
        <f t="shared" si="94"/>
        <v>29.094202118923693</v>
      </c>
      <c r="AO44" s="46">
        <f t="shared" si="94"/>
        <v>29.234349781352325</v>
      </c>
      <c r="AP44" s="46">
        <f t="shared" si="94"/>
        <v>29.347019152913852</v>
      </c>
      <c r="AQ44" s="3"/>
      <c r="AR44" s="61">
        <f>$I44*($E44*(1-EXP(-$F44*AR$31))^$G44)</f>
        <v>2.4752114787989479</v>
      </c>
      <c r="AS44" s="61">
        <f t="shared" ref="AS44:BH45" si="95">$I44*($E44*(1-EXP(-$F44*AS$31))^$G44)</f>
        <v>2.9115185548718459</v>
      </c>
      <c r="AT44" s="61">
        <f t="shared" si="95"/>
        <v>3.4184996766739983</v>
      </c>
      <c r="AU44" s="61">
        <f t="shared" si="95"/>
        <v>4.0055433995117573</v>
      </c>
      <c r="AV44" s="61">
        <f t="shared" si="95"/>
        <v>4.6826025391627493</v>
      </c>
      <c r="AW44" s="61">
        <f t="shared" si="95"/>
        <v>5.4599806005760474</v>
      </c>
      <c r="AX44" s="61">
        <f>$I44*($E44*(1-EXP(-$F44*AX$31))^$G44)</f>
        <v>6.3480150645522722</v>
      </c>
      <c r="AY44" s="61">
        <f t="shared" si="95"/>
        <v>7.3566364588988788</v>
      </c>
      <c r="AZ44" s="61">
        <f t="shared" si="95"/>
        <v>8.4947844797293541</v>
      </c>
      <c r="BA44" s="61">
        <f t="shared" si="95"/>
        <v>9.7696687855515343</v>
      </c>
      <c r="BB44" s="61">
        <f t="shared" si="95"/>
        <v>11.185874083389381</v>
      </c>
      <c r="BC44" s="61">
        <f t="shared" si="95"/>
        <v>12.744328399168273</v>
      </c>
      <c r="BD44" s="61">
        <f t="shared" si="95"/>
        <v>14.44118120449798</v>
      </c>
      <c r="BE44" s="61">
        <f t="shared" si="95"/>
        <v>16.266674494193349</v>
      </c>
      <c r="BF44" s="61">
        <f t="shared" si="95"/>
        <v>18.204133041035597</v>
      </c>
      <c r="BG44" s="61">
        <f t="shared" si="95"/>
        <v>20.229244733498376</v>
      </c>
      <c r="BH44" s="61">
        <f t="shared" si="95"/>
        <v>22.309838670974923</v>
      </c>
      <c r="BI44" s="61">
        <f t="shared" ref="BI44:BT45" si="96">$I44*($E44*(1-EXP(-$F44*BI$31))^$G44)</f>
        <v>24.055958581217954</v>
      </c>
      <c r="BJ44" s="61">
        <f t="shared" si="96"/>
        <v>25.349523793407329</v>
      </c>
      <c r="BK44" s="61">
        <f t="shared" si="96"/>
        <v>26.321199910536858</v>
      </c>
      <c r="BL44" s="61">
        <f t="shared" si="96"/>
        <v>27.061365763736465</v>
      </c>
      <c r="BM44" s="61">
        <f t="shared" si="96"/>
        <v>27.631909535893847</v>
      </c>
      <c r="BN44" s="61">
        <f t="shared" si="96"/>
        <v>28.076091723600634</v>
      </c>
      <c r="BO44" s="61">
        <f t="shared" si="96"/>
        <v>28.424760769299375</v>
      </c>
      <c r="BP44" s="61">
        <f t="shared" si="96"/>
        <v>28.700324818586477</v>
      </c>
      <c r="BQ44" s="61">
        <f t="shared" si="96"/>
        <v>28.91933558787419</v>
      </c>
      <c r="BR44" s="61">
        <f t="shared" si="96"/>
        <v>29.094202118923693</v>
      </c>
      <c r="BS44" s="61">
        <f t="shared" si="96"/>
        <v>29.234349781352325</v>
      </c>
      <c r="BT44" s="61">
        <f t="shared" si="96"/>
        <v>29.347019152913852</v>
      </c>
      <c r="BU44" s="3"/>
      <c r="BV44" s="3"/>
      <c r="BW44" s="61" t="s">
        <v>21</v>
      </c>
      <c r="BX44" s="46"/>
      <c r="BY44" s="46"/>
      <c r="BZ44" s="46"/>
      <c r="CA44" s="46">
        <f>CE28/10</f>
        <v>0.35</v>
      </c>
      <c r="CB44" s="46"/>
      <c r="CC44" s="46"/>
      <c r="CD44" s="46"/>
      <c r="CE44" s="46"/>
      <c r="CF44" s="46"/>
      <c r="CG44" s="46"/>
      <c r="CH44" s="3"/>
      <c r="CI44" s="61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  <c r="DL44" s="46"/>
      <c r="DM44" s="46">
        <f t="shared" si="75"/>
        <v>0</v>
      </c>
      <c r="DN44" s="46">
        <f t="shared" si="75"/>
        <v>0</v>
      </c>
      <c r="DO44" s="46">
        <f t="shared" si="75"/>
        <v>0</v>
      </c>
      <c r="DP44" s="46">
        <f t="shared" si="75"/>
        <v>0</v>
      </c>
      <c r="DQ44" s="46">
        <f t="shared" si="75"/>
        <v>0</v>
      </c>
      <c r="DR44" s="46">
        <f t="shared" si="75"/>
        <v>0</v>
      </c>
      <c r="DS44" s="46">
        <f t="shared" si="75"/>
        <v>0</v>
      </c>
      <c r="DT44" s="46">
        <f t="shared" si="75"/>
        <v>0</v>
      </c>
      <c r="DU44" s="46">
        <f t="shared" si="75"/>
        <v>0</v>
      </c>
      <c r="DV44" s="46">
        <f t="shared" si="75"/>
        <v>0</v>
      </c>
      <c r="DW44" s="46">
        <f t="shared" si="75"/>
        <v>0</v>
      </c>
      <c r="DX44" s="46">
        <f t="shared" si="75"/>
        <v>0</v>
      </c>
      <c r="DY44" s="46">
        <f t="shared" si="75"/>
        <v>0</v>
      </c>
      <c r="DZ44" s="46">
        <f t="shared" si="75"/>
        <v>0</v>
      </c>
      <c r="EA44" s="46">
        <f t="shared" si="75"/>
        <v>0</v>
      </c>
      <c r="EB44" s="46">
        <f t="shared" si="75"/>
        <v>0</v>
      </c>
      <c r="EC44" s="46">
        <f t="shared" si="76"/>
        <v>0</v>
      </c>
      <c r="ED44" s="46">
        <f t="shared" si="76"/>
        <v>0</v>
      </c>
      <c r="EE44" s="46">
        <f t="shared" si="76"/>
        <v>0</v>
      </c>
      <c r="EF44" s="46">
        <f t="shared" si="76"/>
        <v>0</v>
      </c>
      <c r="EG44" s="46">
        <f t="shared" si="76"/>
        <v>0</v>
      </c>
      <c r="EH44" s="46">
        <f t="shared" si="76"/>
        <v>0</v>
      </c>
      <c r="EI44" s="46">
        <f t="shared" si="76"/>
        <v>0</v>
      </c>
      <c r="EJ44" s="46">
        <f t="shared" si="76"/>
        <v>0</v>
      </c>
      <c r="EK44" s="46">
        <f t="shared" si="76"/>
        <v>0</v>
      </c>
      <c r="EL44" s="46">
        <f t="shared" si="76"/>
        <v>0</v>
      </c>
      <c r="EM44" s="46">
        <f t="shared" si="76"/>
        <v>0</v>
      </c>
      <c r="EN44" s="46">
        <f t="shared" si="76"/>
        <v>0</v>
      </c>
      <c r="EO44" s="46">
        <f t="shared" si="76"/>
        <v>0</v>
      </c>
      <c r="EP44" s="46"/>
      <c r="EQ44" s="46">
        <f t="shared" si="77"/>
        <v>0.35</v>
      </c>
      <c r="ER44" s="46">
        <f t="shared" si="77"/>
        <v>0.35</v>
      </c>
      <c r="ES44" s="46">
        <f t="shared" si="77"/>
        <v>0.35</v>
      </c>
      <c r="ET44" s="46">
        <f t="shared" si="77"/>
        <v>0.35</v>
      </c>
      <c r="EU44" s="46">
        <f t="shared" si="77"/>
        <v>0.35</v>
      </c>
      <c r="EV44" s="46">
        <f t="shared" si="77"/>
        <v>0.35</v>
      </c>
      <c r="EW44" s="46">
        <f t="shared" si="77"/>
        <v>0.35</v>
      </c>
      <c r="EX44" s="46">
        <f t="shared" si="77"/>
        <v>0.35</v>
      </c>
      <c r="EY44" s="46">
        <f t="shared" si="77"/>
        <v>0.35</v>
      </c>
      <c r="EZ44" s="46">
        <f t="shared" si="77"/>
        <v>0.35</v>
      </c>
      <c r="FA44" s="46">
        <f t="shared" si="77"/>
        <v>0.35</v>
      </c>
      <c r="FB44" s="46">
        <f t="shared" si="77"/>
        <v>0.35</v>
      </c>
      <c r="FC44" s="46">
        <f t="shared" si="77"/>
        <v>0.35</v>
      </c>
      <c r="FD44" s="46">
        <f t="shared" si="77"/>
        <v>0.35</v>
      </c>
      <c r="FE44" s="46">
        <f t="shared" si="77"/>
        <v>0.35</v>
      </c>
      <c r="FF44" s="46">
        <f t="shared" si="77"/>
        <v>0.35</v>
      </c>
      <c r="FG44" s="46">
        <f t="shared" si="78"/>
        <v>0.35</v>
      </c>
      <c r="FH44" s="46">
        <f t="shared" si="78"/>
        <v>0.35</v>
      </c>
      <c r="FI44" s="46">
        <f t="shared" si="78"/>
        <v>0.35</v>
      </c>
      <c r="FJ44" s="46">
        <f t="shared" si="78"/>
        <v>0.35</v>
      </c>
      <c r="FK44" s="46">
        <f t="shared" si="78"/>
        <v>0.35</v>
      </c>
      <c r="FL44" s="46">
        <f t="shared" si="78"/>
        <v>0.35</v>
      </c>
      <c r="FM44" s="46">
        <f t="shared" si="78"/>
        <v>0.35</v>
      </c>
      <c r="FN44" s="46">
        <f t="shared" si="78"/>
        <v>0.35</v>
      </c>
      <c r="FO44" s="46">
        <f t="shared" si="78"/>
        <v>0.35</v>
      </c>
      <c r="FP44" s="46">
        <f t="shared" si="78"/>
        <v>0.35</v>
      </c>
      <c r="FQ44" s="46">
        <f t="shared" si="78"/>
        <v>0.35</v>
      </c>
      <c r="FR44" s="46">
        <f t="shared" si="78"/>
        <v>0.35</v>
      </c>
      <c r="FS44" s="46">
        <f t="shared" si="78"/>
        <v>0.35</v>
      </c>
      <c r="FT44" s="46"/>
      <c r="FU44" s="46">
        <f t="shared" si="90"/>
        <v>259.89720527388954</v>
      </c>
      <c r="FV44" s="46">
        <f t="shared" si="90"/>
        <v>305.7094482615438</v>
      </c>
      <c r="FW44" s="46">
        <f t="shared" si="90"/>
        <v>358.94246605076984</v>
      </c>
      <c r="FX44" s="46">
        <f t="shared" si="90"/>
        <v>420.58205694873453</v>
      </c>
      <c r="FY44" s="46">
        <f t="shared" si="79"/>
        <v>491.6732666120887</v>
      </c>
      <c r="FZ44" s="46">
        <f t="shared" si="79"/>
        <v>573.29796306048502</v>
      </c>
      <c r="GA44" s="46">
        <f t="shared" si="79"/>
        <v>666.54158177798854</v>
      </c>
      <c r="GB44" s="46">
        <f t="shared" si="79"/>
        <v>772.4468281843823</v>
      </c>
      <c r="GC44" s="46">
        <f t="shared" si="79"/>
        <v>891.95237037158222</v>
      </c>
      <c r="GD44" s="46">
        <f t="shared" si="79"/>
        <v>1025.8152224829112</v>
      </c>
      <c r="GE44" s="46">
        <f t="shared" si="79"/>
        <v>1174.5167787558851</v>
      </c>
      <c r="GF44" s="46">
        <f t="shared" si="79"/>
        <v>1338.1544819126686</v>
      </c>
      <c r="GG44" s="46">
        <f t="shared" si="79"/>
        <v>1516.3240264722879</v>
      </c>
      <c r="GH44" s="46">
        <f t="shared" si="79"/>
        <v>1708.0008218903017</v>
      </c>
      <c r="GI44" s="46">
        <f t="shared" si="79"/>
        <v>1911.4339693087377</v>
      </c>
      <c r="GJ44" s="46">
        <f t="shared" si="79"/>
        <v>2124.0706970173296</v>
      </c>
      <c r="GK44" s="46">
        <f t="shared" si="80"/>
        <v>2342.533060452367</v>
      </c>
      <c r="GL44" s="46">
        <f t="shared" si="80"/>
        <v>2525.8756510278854</v>
      </c>
      <c r="GM44" s="46">
        <f t="shared" si="80"/>
        <v>2661.6999983077694</v>
      </c>
      <c r="GN44" s="46">
        <f t="shared" si="80"/>
        <v>2763.72599060637</v>
      </c>
      <c r="GO44" s="46">
        <f t="shared" si="80"/>
        <v>2841.443405192329</v>
      </c>
      <c r="GP44" s="46">
        <f t="shared" si="80"/>
        <v>2901.3505012688538</v>
      </c>
      <c r="GQ44" s="46">
        <f t="shared" si="80"/>
        <v>2947.9896309780665</v>
      </c>
      <c r="GR44" s="46">
        <f t="shared" si="80"/>
        <v>2984.5998807764345</v>
      </c>
      <c r="GS44" s="46">
        <f t="shared" si="80"/>
        <v>3013.5341059515799</v>
      </c>
      <c r="GT44" s="46">
        <f t="shared" si="80"/>
        <v>3036.53023672679</v>
      </c>
      <c r="GU44" s="46">
        <f t="shared" si="80"/>
        <v>3054.8912224869878</v>
      </c>
      <c r="GV44" s="46">
        <f t="shared" si="80"/>
        <v>3069.606727041994</v>
      </c>
      <c r="GW44" s="46">
        <f t="shared" si="80"/>
        <v>3081.4370110559544</v>
      </c>
      <c r="GX44"/>
    </row>
    <row r="45" spans="1:206" x14ac:dyDescent="0.25">
      <c r="C45" s="3"/>
      <c r="D45" s="46" t="s">
        <v>22</v>
      </c>
      <c r="E45" s="46">
        <v>250</v>
      </c>
      <c r="F45" s="46">
        <v>3.5000000000000003E-2</v>
      </c>
      <c r="G45" s="46">
        <v>1.7</v>
      </c>
      <c r="H45" s="46">
        <f t="shared" si="92"/>
        <v>60</v>
      </c>
      <c r="I45" s="46">
        <f>IF(H45&lt;58.8, 0.005*(EXP(0.061*H45)-1), 0.176+0.02*(H45-58.8))</f>
        <v>0.20000000000000004</v>
      </c>
      <c r="J45" s="46"/>
      <c r="K45" s="46"/>
      <c r="L45" s="46"/>
      <c r="M45" s="46"/>
      <c r="N45" s="46">
        <f>$I45*($E45*(1-EXP(-$F45*N$31))^$G45)</f>
        <v>2.1933880439297075</v>
      </c>
      <c r="O45" s="46">
        <f t="shared" si="93"/>
        <v>2.6656788245994183</v>
      </c>
      <c r="P45" s="46">
        <f t="shared" si="93"/>
        <v>3.231647513600997</v>
      </c>
      <c r="Q45" s="46">
        <f t="shared" si="93"/>
        <v>3.9068879047307754</v>
      </c>
      <c r="R45" s="46">
        <f t="shared" si="93"/>
        <v>4.7084842556898288</v>
      </c>
      <c r="S45" s="46">
        <f t="shared" si="93"/>
        <v>5.6547222754450068</v>
      </c>
      <c r="T45" s="46">
        <f t="shared" si="93"/>
        <v>6.7645928733296028</v>
      </c>
      <c r="U45" s="46">
        <f t="shared" si="93"/>
        <v>8.0570352092739892</v>
      </c>
      <c r="V45" s="46">
        <f t="shared" si="93"/>
        <v>9.5498688605561473</v>
      </c>
      <c r="W45" s="46">
        <f t="shared" si="93"/>
        <v>11.258378468679958</v>
      </c>
      <c r="X45" s="46">
        <f t="shared" si="93"/>
        <v>13.193542618820006</v>
      </c>
      <c r="Y45" s="46">
        <f t="shared" si="93"/>
        <v>15.359946411241129</v>
      </c>
      <c r="Z45" s="46">
        <f t="shared" si="93"/>
        <v>17.753487152325359</v>
      </c>
      <c r="AA45" s="46">
        <f t="shared" si="93"/>
        <v>20.359073947808852</v>
      </c>
      <c r="AB45" s="46">
        <f t="shared" si="93"/>
        <v>23.14862700479199</v>
      </c>
      <c r="AC45" s="46">
        <f t="shared" si="93"/>
        <v>26.07978340035632</v>
      </c>
      <c r="AD45" s="46">
        <f t="shared" si="93"/>
        <v>29.095783193877686</v>
      </c>
      <c r="AE45" s="46">
        <f t="shared" si="94"/>
        <v>31.621466164680385</v>
      </c>
      <c r="AF45" s="46">
        <f t="shared" si="94"/>
        <v>33.48445005508168</v>
      </c>
      <c r="AG45" s="46">
        <f t="shared" si="94"/>
        <v>34.876998453312524</v>
      </c>
      <c r="AH45" s="46">
        <f t="shared" si="94"/>
        <v>35.932721969521886</v>
      </c>
      <c r="AI45" s="46">
        <f t="shared" si="94"/>
        <v>36.743001272585389</v>
      </c>
      <c r="AJ45" s="46">
        <f t="shared" si="94"/>
        <v>37.371443736737938</v>
      </c>
      <c r="AK45" s="46">
        <f t="shared" si="94"/>
        <v>37.863156442802406</v>
      </c>
      <c r="AL45" s="46">
        <f t="shared" si="94"/>
        <v>38.250710243558778</v>
      </c>
      <c r="AM45" s="46">
        <f t="shared" si="94"/>
        <v>38.558022303504572</v>
      </c>
      <c r="AN45" s="46">
        <f t="shared" si="94"/>
        <v>38.802924554111279</v>
      </c>
      <c r="AO45" s="46">
        <f t="shared" si="94"/>
        <v>38.998893057801688</v>
      </c>
      <c r="AP45" s="46">
        <f t="shared" si="94"/>
        <v>39.156233551668436</v>
      </c>
      <c r="AQ45" s="3"/>
      <c r="AR45" s="61">
        <f>$I45*($E45*(1-EXP(-$F45*AR$31))^$G45)</f>
        <v>2.1933880439297075</v>
      </c>
      <c r="AS45" s="61">
        <f t="shared" si="95"/>
        <v>2.6656788245994183</v>
      </c>
      <c r="AT45" s="61">
        <f t="shared" si="95"/>
        <v>3.231647513600997</v>
      </c>
      <c r="AU45" s="61">
        <f t="shared" si="95"/>
        <v>3.9068879047307754</v>
      </c>
      <c r="AV45" s="61">
        <f t="shared" si="95"/>
        <v>4.7084842556898288</v>
      </c>
      <c r="AW45" s="61">
        <f t="shared" si="95"/>
        <v>5.6547222754450068</v>
      </c>
      <c r="AX45" s="61">
        <f>$I45*($E45*(1-EXP(-$F45*AX$31))^$G45)</f>
        <v>6.7645928733296028</v>
      </c>
      <c r="AY45" s="61">
        <f t="shared" si="95"/>
        <v>8.0570352092739892</v>
      </c>
      <c r="AZ45" s="61">
        <f t="shared" si="95"/>
        <v>9.5498688605561473</v>
      </c>
      <c r="BA45" s="61">
        <f t="shared" si="95"/>
        <v>11.258378468679958</v>
      </c>
      <c r="BB45" s="61">
        <f t="shared" si="95"/>
        <v>13.193542618820006</v>
      </c>
      <c r="BC45" s="61">
        <f t="shared" si="95"/>
        <v>15.359946411241129</v>
      </c>
      <c r="BD45" s="61">
        <f t="shared" si="95"/>
        <v>17.753487152325359</v>
      </c>
      <c r="BE45" s="61">
        <f t="shared" si="95"/>
        <v>20.359073947808852</v>
      </c>
      <c r="BF45" s="61">
        <f t="shared" si="95"/>
        <v>23.14862700479199</v>
      </c>
      <c r="BG45" s="61">
        <f t="shared" si="95"/>
        <v>26.07978340035632</v>
      </c>
      <c r="BH45" s="61">
        <f t="shared" si="95"/>
        <v>29.095783193877686</v>
      </c>
      <c r="BI45" s="61">
        <f t="shared" si="96"/>
        <v>31.621466164680385</v>
      </c>
      <c r="BJ45" s="61">
        <f t="shared" si="96"/>
        <v>33.48445005508168</v>
      </c>
      <c r="BK45" s="61">
        <f t="shared" si="96"/>
        <v>34.876998453312524</v>
      </c>
      <c r="BL45" s="61">
        <f t="shared" si="96"/>
        <v>35.932721969521886</v>
      </c>
      <c r="BM45" s="61">
        <f t="shared" si="96"/>
        <v>36.743001272585389</v>
      </c>
      <c r="BN45" s="61">
        <f t="shared" si="96"/>
        <v>37.371443736737938</v>
      </c>
      <c r="BO45" s="61">
        <f t="shared" si="96"/>
        <v>37.863156442802406</v>
      </c>
      <c r="BP45" s="61">
        <f t="shared" si="96"/>
        <v>38.250710243558778</v>
      </c>
      <c r="BQ45" s="61">
        <f t="shared" si="96"/>
        <v>38.558022303504572</v>
      </c>
      <c r="BR45" s="61">
        <f t="shared" si="96"/>
        <v>38.802924554111279</v>
      </c>
      <c r="BS45" s="61">
        <f t="shared" si="96"/>
        <v>38.998893057801688</v>
      </c>
      <c r="BT45" s="61">
        <f t="shared" si="96"/>
        <v>39.156233551668436</v>
      </c>
      <c r="BU45" s="3"/>
      <c r="BV45" s="3"/>
      <c r="BW45" s="61" t="s">
        <v>22</v>
      </c>
      <c r="BX45" s="46"/>
      <c r="BY45" s="46"/>
      <c r="BZ45" s="46"/>
      <c r="CA45" s="46">
        <f>CE28/10</f>
        <v>0.35</v>
      </c>
      <c r="CB45" s="46"/>
      <c r="CC45" s="46"/>
      <c r="CD45" s="46"/>
      <c r="CE45" s="46"/>
      <c r="CF45" s="46"/>
      <c r="CG45" s="46"/>
      <c r="CH45" s="3"/>
      <c r="CI45" s="61"/>
      <c r="CJ45" s="46"/>
      <c r="CK45" s="46"/>
      <c r="CL45" s="46"/>
      <c r="CM45" s="46"/>
      <c r="CN45" s="46"/>
      <c r="CO45" s="46"/>
      <c r="CP45" s="46"/>
      <c r="CQ45" s="46"/>
      <c r="CR45" s="46"/>
      <c r="CS45" s="46"/>
      <c r="CT45" s="46"/>
      <c r="CU45" s="46"/>
      <c r="CV45" s="46"/>
      <c r="CW45" s="46"/>
      <c r="CX45" s="46"/>
      <c r="CY45" s="46"/>
      <c r="CZ45" s="46"/>
      <c r="DA45" s="46"/>
      <c r="DB45" s="46"/>
      <c r="DC45" s="46"/>
      <c r="DD45" s="46"/>
      <c r="DE45" s="46"/>
      <c r="DF45" s="46"/>
      <c r="DG45" s="46"/>
      <c r="DH45" s="46"/>
      <c r="DI45" s="46"/>
      <c r="DJ45" s="46"/>
      <c r="DK45" s="46"/>
      <c r="DL45" s="46"/>
      <c r="DM45" s="46">
        <f t="shared" si="75"/>
        <v>0</v>
      </c>
      <c r="DN45" s="46">
        <f t="shared" si="75"/>
        <v>0</v>
      </c>
      <c r="DO45" s="46">
        <f t="shared" si="75"/>
        <v>0</v>
      </c>
      <c r="DP45" s="46">
        <f t="shared" si="75"/>
        <v>0</v>
      </c>
      <c r="DQ45" s="46">
        <f t="shared" si="75"/>
        <v>0</v>
      </c>
      <c r="DR45" s="46">
        <f t="shared" si="75"/>
        <v>0</v>
      </c>
      <c r="DS45" s="46">
        <f t="shared" si="75"/>
        <v>0</v>
      </c>
      <c r="DT45" s="46">
        <f t="shared" si="75"/>
        <v>0</v>
      </c>
      <c r="DU45" s="46">
        <f t="shared" si="75"/>
        <v>0</v>
      </c>
      <c r="DV45" s="46">
        <f t="shared" si="75"/>
        <v>0</v>
      </c>
      <c r="DW45" s="46">
        <f t="shared" si="75"/>
        <v>0</v>
      </c>
      <c r="DX45" s="46">
        <f t="shared" si="75"/>
        <v>0</v>
      </c>
      <c r="DY45" s="46">
        <f t="shared" si="75"/>
        <v>0</v>
      </c>
      <c r="DZ45" s="46">
        <f t="shared" si="75"/>
        <v>0</v>
      </c>
      <c r="EA45" s="46">
        <f t="shared" si="75"/>
        <v>0</v>
      </c>
      <c r="EB45" s="46">
        <f t="shared" si="75"/>
        <v>0</v>
      </c>
      <c r="EC45" s="46">
        <f t="shared" si="76"/>
        <v>0</v>
      </c>
      <c r="ED45" s="46">
        <f t="shared" si="76"/>
        <v>0</v>
      </c>
      <c r="EE45" s="46">
        <f t="shared" si="76"/>
        <v>0</v>
      </c>
      <c r="EF45" s="46">
        <f t="shared" si="76"/>
        <v>0</v>
      </c>
      <c r="EG45" s="46">
        <f t="shared" si="76"/>
        <v>0</v>
      </c>
      <c r="EH45" s="46">
        <f t="shared" si="76"/>
        <v>0</v>
      </c>
      <c r="EI45" s="46">
        <f t="shared" si="76"/>
        <v>0</v>
      </c>
      <c r="EJ45" s="46">
        <f t="shared" si="76"/>
        <v>0</v>
      </c>
      <c r="EK45" s="46">
        <f t="shared" si="76"/>
        <v>0</v>
      </c>
      <c r="EL45" s="46">
        <f t="shared" si="76"/>
        <v>0</v>
      </c>
      <c r="EM45" s="46">
        <f t="shared" si="76"/>
        <v>0</v>
      </c>
      <c r="EN45" s="46">
        <f t="shared" si="76"/>
        <v>0</v>
      </c>
      <c r="EO45" s="46">
        <f t="shared" si="76"/>
        <v>0</v>
      </c>
      <c r="EP45" s="46"/>
      <c r="EQ45" s="46">
        <f t="shared" si="77"/>
        <v>0.35</v>
      </c>
      <c r="ER45" s="46">
        <f t="shared" si="77"/>
        <v>0.35</v>
      </c>
      <c r="ES45" s="46">
        <f t="shared" si="77"/>
        <v>0.35</v>
      </c>
      <c r="ET45" s="46">
        <f t="shared" si="77"/>
        <v>0.35</v>
      </c>
      <c r="EU45" s="46">
        <f t="shared" si="77"/>
        <v>0.35</v>
      </c>
      <c r="EV45" s="46">
        <f t="shared" si="77"/>
        <v>0.35</v>
      </c>
      <c r="EW45" s="46">
        <f t="shared" si="77"/>
        <v>0.35</v>
      </c>
      <c r="EX45" s="46">
        <f t="shared" si="77"/>
        <v>0.35</v>
      </c>
      <c r="EY45" s="46">
        <f t="shared" si="77"/>
        <v>0.35</v>
      </c>
      <c r="EZ45" s="46">
        <f t="shared" si="77"/>
        <v>0.35</v>
      </c>
      <c r="FA45" s="46">
        <f t="shared" si="77"/>
        <v>0.35</v>
      </c>
      <c r="FB45" s="46">
        <f t="shared" si="77"/>
        <v>0.35</v>
      </c>
      <c r="FC45" s="46">
        <f t="shared" si="77"/>
        <v>0.35</v>
      </c>
      <c r="FD45" s="46">
        <f t="shared" si="77"/>
        <v>0.35</v>
      </c>
      <c r="FE45" s="46">
        <f t="shared" si="77"/>
        <v>0.35</v>
      </c>
      <c r="FF45" s="46">
        <f t="shared" si="77"/>
        <v>0.35</v>
      </c>
      <c r="FG45" s="46">
        <f t="shared" si="78"/>
        <v>0.35</v>
      </c>
      <c r="FH45" s="46">
        <f t="shared" si="78"/>
        <v>0.35</v>
      </c>
      <c r="FI45" s="46">
        <f t="shared" si="78"/>
        <v>0.35</v>
      </c>
      <c r="FJ45" s="46">
        <f t="shared" si="78"/>
        <v>0.35</v>
      </c>
      <c r="FK45" s="46">
        <f t="shared" si="78"/>
        <v>0.35</v>
      </c>
      <c r="FL45" s="46">
        <f t="shared" si="78"/>
        <v>0.35</v>
      </c>
      <c r="FM45" s="46">
        <f t="shared" si="78"/>
        <v>0.35</v>
      </c>
      <c r="FN45" s="46">
        <f t="shared" si="78"/>
        <v>0.35</v>
      </c>
      <c r="FO45" s="46">
        <f t="shared" si="78"/>
        <v>0.35</v>
      </c>
      <c r="FP45" s="46">
        <f t="shared" si="78"/>
        <v>0.35</v>
      </c>
      <c r="FQ45" s="46">
        <f t="shared" si="78"/>
        <v>0.35</v>
      </c>
      <c r="FR45" s="46">
        <f t="shared" si="78"/>
        <v>0.35</v>
      </c>
      <c r="FS45" s="46">
        <f t="shared" si="78"/>
        <v>0.35</v>
      </c>
      <c r="FT45" s="46"/>
      <c r="FU45" s="46">
        <f t="shared" si="90"/>
        <v>230.30574461261929</v>
      </c>
      <c r="FV45" s="46">
        <f t="shared" si="90"/>
        <v>279.89627658293892</v>
      </c>
      <c r="FW45" s="46">
        <f t="shared" si="90"/>
        <v>339.32298892810468</v>
      </c>
      <c r="FX45" s="46">
        <f t="shared" si="90"/>
        <v>410.22322999673139</v>
      </c>
      <c r="FY45" s="46">
        <f t="shared" si="79"/>
        <v>494.39084684743204</v>
      </c>
      <c r="FZ45" s="46">
        <f t="shared" si="79"/>
        <v>593.74583892172575</v>
      </c>
      <c r="GA45" s="46">
        <f t="shared" si="79"/>
        <v>710.28225169960831</v>
      </c>
      <c r="GB45" s="46">
        <f t="shared" si="79"/>
        <v>845.98869697376881</v>
      </c>
      <c r="GC45" s="46">
        <f t="shared" si="79"/>
        <v>1002.7362303583955</v>
      </c>
      <c r="GD45" s="46">
        <f t="shared" si="79"/>
        <v>1182.1297392113956</v>
      </c>
      <c r="GE45" s="46">
        <f t="shared" si="79"/>
        <v>1385.3219749761006</v>
      </c>
      <c r="GF45" s="46">
        <f t="shared" si="79"/>
        <v>1612.7943731803186</v>
      </c>
      <c r="GG45" s="46">
        <f t="shared" si="79"/>
        <v>1864.1161509941628</v>
      </c>
      <c r="GH45" s="46">
        <f t="shared" si="79"/>
        <v>2137.7027645199296</v>
      </c>
      <c r="GI45" s="46">
        <f t="shared" si="79"/>
        <v>2430.6058355031591</v>
      </c>
      <c r="GJ45" s="46">
        <f t="shared" si="79"/>
        <v>2738.3772570374135</v>
      </c>
      <c r="GK45" s="46">
        <f t="shared" si="80"/>
        <v>3055.057235357157</v>
      </c>
      <c r="GL45" s="46">
        <f t="shared" si="80"/>
        <v>3320.2539472914405</v>
      </c>
      <c r="GM45" s="46">
        <f t="shared" si="80"/>
        <v>3515.8672557835766</v>
      </c>
      <c r="GN45" s="46">
        <f t="shared" si="80"/>
        <v>3662.0848375978148</v>
      </c>
      <c r="GO45" s="46">
        <f t="shared" si="80"/>
        <v>3772.9358067997982</v>
      </c>
      <c r="GP45" s="46">
        <f t="shared" si="80"/>
        <v>3858.0151336214658</v>
      </c>
      <c r="GQ45" s="46">
        <f t="shared" si="80"/>
        <v>3924.0015923574833</v>
      </c>
      <c r="GR45" s="46">
        <f t="shared" si="80"/>
        <v>3975.6314264942525</v>
      </c>
      <c r="GS45" s="46">
        <f t="shared" si="80"/>
        <v>4016.3245755736716</v>
      </c>
      <c r="GT45" s="46">
        <f t="shared" si="80"/>
        <v>4048.5923418679799</v>
      </c>
      <c r="GU45" s="46">
        <f t="shared" si="80"/>
        <v>4074.3070781816841</v>
      </c>
      <c r="GV45" s="46">
        <f t="shared" si="80"/>
        <v>4094.8837710691773</v>
      </c>
      <c r="GW45" s="46">
        <f t="shared" si="80"/>
        <v>4111.404522925186</v>
      </c>
      <c r="GX45"/>
    </row>
    <row r="46" spans="1:206" x14ac:dyDescent="0.25">
      <c r="C46" s="1"/>
      <c r="D46" s="47" t="s">
        <v>56</v>
      </c>
      <c r="E46" s="47"/>
      <c r="F46" s="47"/>
      <c r="G46" s="47"/>
      <c r="H46" s="47">
        <f t="shared" si="92"/>
        <v>60</v>
      </c>
      <c r="I46" s="47"/>
      <c r="J46" s="47">
        <v>0.8</v>
      </c>
      <c r="K46" s="47">
        <v>50</v>
      </c>
      <c r="L46" s="47">
        <f>IF('Graph-Settings'!$I$6='Graph-Settings'!$C$46, K46, 'Graph-Settings'!$I$6)</f>
        <v>50</v>
      </c>
      <c r="M46" s="47">
        <f t="shared" ref="M46:M51" si="97">EXP(50*LN($J46)*(1/$L46-1/$K46))</f>
        <v>1</v>
      </c>
      <c r="N46" s="47">
        <f>($H46/100*N$33)+((100-$H46)/100*N$39)</f>
        <v>3.4430913128949334</v>
      </c>
      <c r="O46" s="47">
        <f t="shared" ref="O46:AP46" si="98">($H46/100*O$33)+((100-$H46)/100*O$39)</f>
        <v>4.1085184596576019</v>
      </c>
      <c r="P46" s="47">
        <f t="shared" si="98"/>
        <v>4.8939938792999129</v>
      </c>
      <c r="Q46" s="47">
        <f t="shared" si="98"/>
        <v>5.8181783045810311</v>
      </c>
      <c r="R46" s="47">
        <f t="shared" si="98"/>
        <v>6.9015866647067847</v>
      </c>
      <c r="S46" s="47">
        <f t="shared" si="98"/>
        <v>8.1663886473112566</v>
      </c>
      <c r="T46" s="47">
        <f t="shared" si="98"/>
        <v>9.6360315427037815</v>
      </c>
      <c r="U46" s="47">
        <f t="shared" si="98"/>
        <v>11.33463326472495</v>
      </c>
      <c r="V46" s="47">
        <f t="shared" si="98"/>
        <v>13.286090272203174</v>
      </c>
      <c r="W46" s="47">
        <f t="shared" si="98"/>
        <v>15.512847669837516</v>
      </c>
      <c r="X46" s="47">
        <f t="shared" si="98"/>
        <v>18.034290551068338</v>
      </c>
      <c r="Y46" s="47">
        <f t="shared" si="98"/>
        <v>20.86474088133096</v>
      </c>
      <c r="Z46" s="47">
        <f t="shared" si="98"/>
        <v>24.011087362130375</v>
      </c>
      <c r="AA46" s="47">
        <f t="shared" si="98"/>
        <v>27.470140425039002</v>
      </c>
      <c r="AB46" s="47">
        <f t="shared" si="98"/>
        <v>31.225891911546771</v>
      </c>
      <c r="AC46" s="47">
        <f t="shared" si="98"/>
        <v>35.246965197515436</v>
      </c>
      <c r="AD46" s="47">
        <f t="shared" si="98"/>
        <v>39.484654539351084</v>
      </c>
      <c r="AE46" s="47">
        <f t="shared" si="98"/>
        <v>43.13007333181055</v>
      </c>
      <c r="AF46" s="47">
        <f t="shared" si="98"/>
        <v>45.887185940511031</v>
      </c>
      <c r="AG46" s="47">
        <f t="shared" si="98"/>
        <v>47.992264197611192</v>
      </c>
      <c r="AH46" s="47">
        <f t="shared" si="98"/>
        <v>49.616689351548551</v>
      </c>
      <c r="AI46" s="47">
        <f t="shared" si="98"/>
        <v>50.881882078664965</v>
      </c>
      <c r="AJ46" s="47">
        <f t="shared" si="98"/>
        <v>51.875093476977739</v>
      </c>
      <c r="AK46" s="47">
        <f t="shared" si="98"/>
        <v>52.65997880402746</v>
      </c>
      <c r="AL46" s="47">
        <f t="shared" si="98"/>
        <v>53.283668736803975</v>
      </c>
      <c r="AM46" s="47">
        <f t="shared" si="98"/>
        <v>53.781539820796567</v>
      </c>
      <c r="AN46" s="47">
        <f t="shared" si="98"/>
        <v>54.180475419091977</v>
      </c>
      <c r="AO46" s="47">
        <f t="shared" si="98"/>
        <v>54.501128666148645</v>
      </c>
      <c r="AP46" s="47">
        <f t="shared" si="98"/>
        <v>54.759517680424786</v>
      </c>
      <c r="AQ46" s="3"/>
      <c r="AR46" s="62">
        <f>$M46*N46</f>
        <v>3.4430913128949334</v>
      </c>
      <c r="AS46" s="62">
        <f t="shared" ref="AS46:AW49" si="99">$M46*O46</f>
        <v>4.1085184596576019</v>
      </c>
      <c r="AT46" s="62">
        <f t="shared" si="99"/>
        <v>4.8939938792999129</v>
      </c>
      <c r="AU46" s="62">
        <f t="shared" si="99"/>
        <v>5.8181783045810311</v>
      </c>
      <c r="AV46" s="62">
        <f t="shared" si="99"/>
        <v>6.9015866647067847</v>
      </c>
      <c r="AW46" s="62">
        <f t="shared" si="99"/>
        <v>8.1663886473112566</v>
      </c>
      <c r="AX46" s="62">
        <f>$M46*T46</f>
        <v>9.6360315427037815</v>
      </c>
      <c r="AY46" s="62">
        <f t="shared" ref="AY46:BN49" si="100">$M46*U46</f>
        <v>11.33463326472495</v>
      </c>
      <c r="AZ46" s="62">
        <f t="shared" si="100"/>
        <v>13.286090272203174</v>
      </c>
      <c r="BA46" s="62">
        <f t="shared" si="100"/>
        <v>15.512847669837516</v>
      </c>
      <c r="BB46" s="62">
        <f t="shared" si="100"/>
        <v>18.034290551068338</v>
      </c>
      <c r="BC46" s="62">
        <f t="shared" si="100"/>
        <v>20.86474088133096</v>
      </c>
      <c r="BD46" s="62">
        <f t="shared" si="100"/>
        <v>24.011087362130375</v>
      </c>
      <c r="BE46" s="62">
        <f t="shared" si="100"/>
        <v>27.470140425039002</v>
      </c>
      <c r="BF46" s="62">
        <f t="shared" si="100"/>
        <v>31.225891911546771</v>
      </c>
      <c r="BG46" s="62">
        <f t="shared" si="100"/>
        <v>35.246965197515436</v>
      </c>
      <c r="BH46" s="62">
        <f t="shared" si="100"/>
        <v>39.484654539351084</v>
      </c>
      <c r="BI46" s="62">
        <f t="shared" si="100"/>
        <v>43.13007333181055</v>
      </c>
      <c r="BJ46" s="62">
        <f t="shared" si="100"/>
        <v>45.887185940511031</v>
      </c>
      <c r="BK46" s="62">
        <f t="shared" si="100"/>
        <v>47.992264197611192</v>
      </c>
      <c r="BL46" s="62">
        <f t="shared" si="100"/>
        <v>49.616689351548551</v>
      </c>
      <c r="BM46" s="62">
        <f t="shared" si="100"/>
        <v>50.881882078664965</v>
      </c>
      <c r="BN46" s="62">
        <f t="shared" si="100"/>
        <v>51.875093476977739</v>
      </c>
      <c r="BO46" s="62">
        <f t="shared" ref="BO46:BT49" si="101">$M46*AK46</f>
        <v>52.65997880402746</v>
      </c>
      <c r="BP46" s="62">
        <f t="shared" si="101"/>
        <v>53.283668736803975</v>
      </c>
      <c r="BQ46" s="62">
        <f t="shared" si="101"/>
        <v>53.781539820796567</v>
      </c>
      <c r="BR46" s="62">
        <f t="shared" si="101"/>
        <v>54.180475419091977</v>
      </c>
      <c r="BS46" s="62">
        <f t="shared" si="101"/>
        <v>54.501128666148645</v>
      </c>
      <c r="BT46" s="62">
        <f t="shared" si="101"/>
        <v>54.759517680424786</v>
      </c>
      <c r="BU46" s="3"/>
      <c r="BV46" s="3"/>
      <c r="BW46" s="62" t="s">
        <v>17</v>
      </c>
      <c r="BX46" s="47"/>
      <c r="BY46" s="47"/>
      <c r="BZ46" s="47"/>
      <c r="CA46" s="47">
        <f>($C$6/100*$CA$6)+((100-$C$6)/100*$CA$12)</f>
        <v>1.828858401301293</v>
      </c>
      <c r="CB46" s="47"/>
      <c r="CC46" s="47">
        <v>6</v>
      </c>
      <c r="CD46" s="47">
        <v>0.8</v>
      </c>
      <c r="CE46" s="47">
        <f>0.001*CC46^1.5*(460+25.9*$CC$1)^1.5</f>
        <v>2381.5836371856572</v>
      </c>
      <c r="CF46" s="47">
        <f t="shared" ref="CF46:CF49" si="102">CE46/(300*CA46)</f>
        <v>4.3407472761716308</v>
      </c>
      <c r="CG46" s="47"/>
      <c r="CH46" s="3"/>
      <c r="CI46" s="62">
        <f t="shared" ref="CI46:CX49" si="103">IF(1-EXP(-0.23*(AR46-$CF46))&lt;0, 0, 1-EXP(-0.23*(AR46-$CF46)))</f>
        <v>0</v>
      </c>
      <c r="CJ46" s="47">
        <f t="shared" si="103"/>
        <v>0</v>
      </c>
      <c r="CK46" s="47">
        <f t="shared" si="103"/>
        <v>0.11948359408379028</v>
      </c>
      <c r="CL46" s="47">
        <f t="shared" si="103"/>
        <v>0.28809381332139072</v>
      </c>
      <c r="CM46" s="47">
        <f t="shared" si="103"/>
        <v>0.44511425947761618</v>
      </c>
      <c r="CN46" s="47">
        <f t="shared" si="103"/>
        <v>0.58517457726358579</v>
      </c>
      <c r="CO46" s="47">
        <f t="shared" si="103"/>
        <v>0.70415374882264836</v>
      </c>
      <c r="CP46" s="47">
        <f t="shared" si="103"/>
        <v>0.79983110171017724</v>
      </c>
      <c r="CQ46" s="47">
        <f t="shared" si="103"/>
        <v>0.87221791017670169</v>
      </c>
      <c r="CR46" s="47">
        <f t="shared" si="103"/>
        <v>0.92343253953103666</v>
      </c>
      <c r="CS46" s="47">
        <f t="shared" si="103"/>
        <v>0.95712708280534131</v>
      </c>
      <c r="CT46" s="47">
        <f t="shared" si="103"/>
        <v>0.97764082503504646</v>
      </c>
      <c r="CU46" s="47">
        <f t="shared" si="103"/>
        <v>0.98915637814998092</v>
      </c>
      <c r="CV46" s="47">
        <f t="shared" si="103"/>
        <v>0.99510607394914108</v>
      </c>
      <c r="CW46" s="47">
        <f t="shared" si="103"/>
        <v>0.99793697776330503</v>
      </c>
      <c r="CX46" s="47">
        <f t="shared" si="103"/>
        <v>0.99918182157519142</v>
      </c>
      <c r="CY46" s="47">
        <f t="shared" ref="CY46:DK49" si="104">IF(1-EXP(-0.23*(BH46-$CF46))&lt;0, 0, 1-EXP(-0.23*(BH46-$CF46)))</f>
        <v>0.99969128704793431</v>
      </c>
      <c r="CZ46" s="47">
        <f t="shared" si="104"/>
        <v>0.9998665181431089</v>
      </c>
      <c r="DA46" s="47">
        <f t="shared" si="104"/>
        <v>0.99992920207692526</v>
      </c>
      <c r="DB46" s="47">
        <f t="shared" si="104"/>
        <v>0.99995637363514822</v>
      </c>
      <c r="DC46" s="47">
        <f t="shared" si="104"/>
        <v>0.99996997459427961</v>
      </c>
      <c r="DD46" s="47">
        <f t="shared" si="104"/>
        <v>0.99997755541116262</v>
      </c>
      <c r="DE46" s="47">
        <f t="shared" si="104"/>
        <v>0.99998213915419587</v>
      </c>
      <c r="DF46" s="47">
        <f t="shared" si="104"/>
        <v>0.99998508917727658</v>
      </c>
      <c r="DG46" s="47">
        <f t="shared" si="104"/>
        <v>0.99998708178123941</v>
      </c>
      <c r="DH46" s="47">
        <f t="shared" si="104"/>
        <v>0.99998847949751624</v>
      </c>
      <c r="DI46" s="47">
        <f t="shared" si="104"/>
        <v>0.99998948951757782</v>
      </c>
      <c r="DJ46" s="47">
        <f t="shared" si="104"/>
        <v>0.99999023677439369</v>
      </c>
      <c r="DK46" s="47">
        <f t="shared" si="104"/>
        <v>0.99999080009309493</v>
      </c>
      <c r="DL46" s="47"/>
      <c r="DM46" s="47">
        <f t="shared" ref="DM46:DV47" si="105">$C$6/100*CI46*$CD46</f>
        <v>0</v>
      </c>
      <c r="DN46" s="47">
        <f t="shared" si="105"/>
        <v>0</v>
      </c>
      <c r="DO46" s="47">
        <f t="shared" si="105"/>
        <v>5.7352125160219342E-2</v>
      </c>
      <c r="DP46" s="47">
        <f t="shared" si="105"/>
        <v>0.13828503039426754</v>
      </c>
      <c r="DQ46" s="47">
        <f t="shared" si="105"/>
        <v>0.21365484454925576</v>
      </c>
      <c r="DR46" s="47">
        <f t="shared" si="105"/>
        <v>0.28088379708652117</v>
      </c>
      <c r="DS46" s="47">
        <f t="shared" si="105"/>
        <v>0.33799379943487123</v>
      </c>
      <c r="DT46" s="47">
        <f t="shared" si="105"/>
        <v>0.38391892882088507</v>
      </c>
      <c r="DU46" s="47">
        <f t="shared" si="105"/>
        <v>0.41866459688481683</v>
      </c>
      <c r="DV46" s="47">
        <f t="shared" si="105"/>
        <v>0.44324761897489762</v>
      </c>
      <c r="DW46" s="47">
        <f t="shared" ref="DW46:EF47" si="106">$C$6/100*CS46*$CD46</f>
        <v>0.45942099974656386</v>
      </c>
      <c r="DX46" s="47">
        <f t="shared" si="106"/>
        <v>0.46926759601682227</v>
      </c>
      <c r="DY46" s="47">
        <f t="shared" si="106"/>
        <v>0.47479506151199086</v>
      </c>
      <c r="DZ46" s="47">
        <f t="shared" si="106"/>
        <v>0.47765091549558775</v>
      </c>
      <c r="EA46" s="47">
        <f t="shared" si="106"/>
        <v>0.4790097493263864</v>
      </c>
      <c r="EB46" s="47">
        <f t="shared" si="106"/>
        <v>0.47960727435609185</v>
      </c>
      <c r="EC46" s="47">
        <f t="shared" si="106"/>
        <v>0.47985181778300845</v>
      </c>
      <c r="ED46" s="47">
        <f t="shared" si="106"/>
        <v>0.47993592870869223</v>
      </c>
      <c r="EE46" s="47">
        <f t="shared" si="106"/>
        <v>0.47996601699692409</v>
      </c>
      <c r="EF46" s="47">
        <f t="shared" si="106"/>
        <v>0.47997905934487117</v>
      </c>
      <c r="EG46" s="47">
        <f t="shared" ref="EG46:EO47" si="107">$C$6/100*DC46*$CD46</f>
        <v>0.47998558780525419</v>
      </c>
      <c r="EH46" s="47">
        <f t="shared" si="107"/>
        <v>0.4799892265973581</v>
      </c>
      <c r="EI46" s="47">
        <f t="shared" si="107"/>
        <v>0.47999142679401396</v>
      </c>
      <c r="EJ46" s="47">
        <f t="shared" si="107"/>
        <v>0.4799928428050928</v>
      </c>
      <c r="EK46" s="47">
        <f t="shared" si="107"/>
        <v>0.47999379925499491</v>
      </c>
      <c r="EL46" s="47">
        <f t="shared" si="107"/>
        <v>0.47999447015880775</v>
      </c>
      <c r="EM46" s="47">
        <f t="shared" si="107"/>
        <v>0.47999495496843736</v>
      </c>
      <c r="EN46" s="47">
        <f t="shared" si="107"/>
        <v>0.479995313651709</v>
      </c>
      <c r="EO46" s="47">
        <f t="shared" si="107"/>
        <v>0.47999558404468562</v>
      </c>
      <c r="EP46" s="47"/>
      <c r="EQ46" s="47">
        <f t="shared" si="77"/>
        <v>1.828858401301293</v>
      </c>
      <c r="ER46" s="47">
        <f t="shared" si="77"/>
        <v>1.828858401301293</v>
      </c>
      <c r="ES46" s="47">
        <f t="shared" si="77"/>
        <v>1.8862105264615123</v>
      </c>
      <c r="ET46" s="47">
        <f t="shared" si="77"/>
        <v>1.9671434316955605</v>
      </c>
      <c r="EU46" s="47">
        <f t="shared" si="77"/>
        <v>2.0425132458505488</v>
      </c>
      <c r="EV46" s="47">
        <f t="shared" si="77"/>
        <v>2.109742198387814</v>
      </c>
      <c r="EW46" s="47">
        <f t="shared" si="77"/>
        <v>2.1668522007361641</v>
      </c>
      <c r="EX46" s="47">
        <f t="shared" si="77"/>
        <v>2.212777330122178</v>
      </c>
      <c r="EY46" s="47">
        <f t="shared" si="77"/>
        <v>2.2475229981861098</v>
      </c>
      <c r="EZ46" s="47">
        <f t="shared" si="77"/>
        <v>2.2721060202761905</v>
      </c>
      <c r="FA46" s="47">
        <f t="shared" si="77"/>
        <v>2.2882794010478569</v>
      </c>
      <c r="FB46" s="47">
        <f t="shared" si="77"/>
        <v>2.2981259973181154</v>
      </c>
      <c r="FC46" s="47">
        <f t="shared" si="77"/>
        <v>2.3036534628132839</v>
      </c>
      <c r="FD46" s="47">
        <f t="shared" si="77"/>
        <v>2.3065093167968809</v>
      </c>
      <c r="FE46" s="47">
        <f t="shared" si="77"/>
        <v>2.3078681506276792</v>
      </c>
      <c r="FF46" s="47">
        <f t="shared" si="77"/>
        <v>2.3084656756573847</v>
      </c>
      <c r="FG46" s="47">
        <f t="shared" si="78"/>
        <v>2.3087102190843014</v>
      </c>
      <c r="FH46" s="47">
        <f t="shared" si="78"/>
        <v>2.3087943300099854</v>
      </c>
      <c r="FI46" s="47">
        <f t="shared" si="78"/>
        <v>2.3088244182982169</v>
      </c>
      <c r="FJ46" s="47">
        <f t="shared" si="78"/>
        <v>2.3088374606461644</v>
      </c>
      <c r="FK46" s="47">
        <f t="shared" si="78"/>
        <v>2.3088439891065473</v>
      </c>
      <c r="FL46" s="47">
        <f t="shared" si="78"/>
        <v>2.3088476278986509</v>
      </c>
      <c r="FM46" s="47">
        <f t="shared" si="78"/>
        <v>2.3088498280953069</v>
      </c>
      <c r="FN46" s="47">
        <f t="shared" si="78"/>
        <v>2.3088512441063855</v>
      </c>
      <c r="FO46" s="47">
        <f t="shared" si="78"/>
        <v>2.3088522005562879</v>
      </c>
      <c r="FP46" s="47">
        <f t="shared" si="78"/>
        <v>2.3088528714601009</v>
      </c>
      <c r="FQ46" s="47">
        <f t="shared" si="78"/>
        <v>2.3088533562697302</v>
      </c>
      <c r="FR46" s="47">
        <f t="shared" si="78"/>
        <v>2.3088537149530017</v>
      </c>
      <c r="FS46" s="47">
        <f t="shared" si="78"/>
        <v>2.3088539853459786</v>
      </c>
      <c r="FT46" s="47"/>
      <c r="FU46" s="47">
        <f t="shared" si="90"/>
        <v>1889.0779422106191</v>
      </c>
      <c r="FV46" s="47">
        <f t="shared" si="90"/>
        <v>2254.1695505538755</v>
      </c>
      <c r="FW46" s="47">
        <f t="shared" si="90"/>
        <v>2769.3308314721121</v>
      </c>
      <c r="FX46" s="47">
        <f t="shared" si="90"/>
        <v>3433.5573708870565</v>
      </c>
      <c r="FY46" s="47">
        <f t="shared" si="79"/>
        <v>4228.9746540147353</v>
      </c>
      <c r="FZ46" s="47">
        <f t="shared" si="79"/>
        <v>5168.6924213003213</v>
      </c>
      <c r="GA46" s="47">
        <f t="shared" si="79"/>
        <v>6263.9568464012355</v>
      </c>
      <c r="GB46" s="47">
        <f t="shared" si="79"/>
        <v>7524.3058600296299</v>
      </c>
      <c r="GC46" s="47">
        <f t="shared" si="79"/>
        <v>8958.2380328260151</v>
      </c>
      <c r="GD46" s="47">
        <f t="shared" si="79"/>
        <v>10574.050374679588</v>
      </c>
      <c r="GE46" s="47">
        <f t="shared" si="79"/>
        <v>12380.248674156504</v>
      </c>
      <c r="GF46" s="47">
        <f t="shared" si="79"/>
        <v>14384.94103400783</v>
      </c>
      <c r="GG46" s="47">
        <f t="shared" si="79"/>
        <v>16593.967364305176</v>
      </c>
      <c r="GH46" s="47">
        <f t="shared" si="79"/>
        <v>19008.040447221327</v>
      </c>
      <c r="GI46" s="47">
        <f t="shared" si="79"/>
        <v>21619.572425280374</v>
      </c>
      <c r="GJ46" s="47">
        <f t="shared" si="79"/>
        <v>24409.922798866439</v>
      </c>
      <c r="GK46" s="47">
        <f t="shared" si="80"/>
        <v>27347.587629603961</v>
      </c>
      <c r="GL46" s="47">
        <f t="shared" si="80"/>
        <v>29873.540628419723</v>
      </c>
      <c r="GM46" s="47">
        <f t="shared" si="80"/>
        <v>31783.636615932748</v>
      </c>
      <c r="GN46" s="47">
        <f t="shared" si="80"/>
        <v>33241.901220201733</v>
      </c>
      <c r="GO46" s="47">
        <f t="shared" si="80"/>
        <v>34367.158490606911</v>
      </c>
      <c r="GP46" s="47">
        <f t="shared" si="80"/>
        <v>35243.553822103342</v>
      </c>
      <c r="GQ46" s="47">
        <f t="shared" si="80"/>
        <v>35931.540197024413</v>
      </c>
      <c r="GR46" s="47">
        <f t="shared" si="80"/>
        <v>36475.217272888403</v>
      </c>
      <c r="GS46" s="47">
        <f t="shared" si="80"/>
        <v>36907.234745004644</v>
      </c>
      <c r="GT46" s="47">
        <f t="shared" si="80"/>
        <v>37252.098794037571</v>
      </c>
      <c r="GU46" s="47">
        <f t="shared" si="80"/>
        <v>37528.431754698038</v>
      </c>
      <c r="GV46" s="47">
        <f t="shared" si="80"/>
        <v>37750.54001699065</v>
      </c>
      <c r="GW46" s="47">
        <f t="shared" si="80"/>
        <v>37929.5191896217</v>
      </c>
      <c r="GX46"/>
    </row>
    <row r="47" spans="1:206" x14ac:dyDescent="0.25">
      <c r="C47" s="1"/>
      <c r="D47" s="47" t="s">
        <v>57</v>
      </c>
      <c r="E47" s="47"/>
      <c r="F47" s="47"/>
      <c r="G47" s="47"/>
      <c r="H47" s="47">
        <f t="shared" si="92"/>
        <v>60</v>
      </c>
      <c r="I47" s="47"/>
      <c r="J47" s="47">
        <v>0.8</v>
      </c>
      <c r="K47" s="47">
        <v>50</v>
      </c>
      <c r="L47" s="47">
        <f>IF('Graph-Settings'!$I$6='Graph-Settings'!$C$46, K47, 'Graph-Settings'!$I$6)</f>
        <v>50</v>
      </c>
      <c r="M47" s="47">
        <f t="shared" si="97"/>
        <v>1</v>
      </c>
      <c r="N47" s="47">
        <f>($H47/100*N$33)+((100-$H47)/100*N$40)</f>
        <v>3.1687110307980579</v>
      </c>
      <c r="O47" s="47">
        <f t="shared" ref="O47:AP47" si="108">($H47/100*O$33)+((100-$H47)/100*O$40)</f>
        <v>3.7768941793514483</v>
      </c>
      <c r="P47" s="47">
        <f t="shared" si="108"/>
        <v>4.4938165588793373</v>
      </c>
      <c r="Q47" s="47">
        <f t="shared" si="108"/>
        <v>5.3361374584083725</v>
      </c>
      <c r="R47" s="47">
        <f t="shared" si="108"/>
        <v>6.3221012312367844</v>
      </c>
      <c r="S47" s="47">
        <f t="shared" si="108"/>
        <v>7.4713335647047794</v>
      </c>
      <c r="T47" s="47">
        <f t="shared" si="108"/>
        <v>8.8044741845020589</v>
      </c>
      <c r="U47" s="47">
        <f t="shared" si="108"/>
        <v>10.342599864790433</v>
      </c>
      <c r="V47" s="47">
        <f t="shared" si="108"/>
        <v>12.106389597757529</v>
      </c>
      <c r="W47" s="47">
        <f t="shared" si="108"/>
        <v>14.114987238092397</v>
      </c>
      <c r="X47" s="47">
        <f t="shared" si="108"/>
        <v>16.38452905777342</v>
      </c>
      <c r="Y47" s="47">
        <f t="shared" si="108"/>
        <v>18.926328187306996</v>
      </c>
      <c r="Z47" s="47">
        <f t="shared" si="108"/>
        <v>21.744748739136661</v>
      </c>
      <c r="AA47" s="47">
        <f t="shared" si="108"/>
        <v>24.834862476012024</v>
      </c>
      <c r="AB47" s="47">
        <f t="shared" si="108"/>
        <v>28.180060655020011</v>
      </c>
      <c r="AC47" s="47">
        <f t="shared" si="108"/>
        <v>31.749888789704947</v>
      </c>
      <c r="AD47" s="47">
        <f t="shared" si="108"/>
        <v>35.498470649372365</v>
      </c>
      <c r="AE47" s="47">
        <f t="shared" si="108"/>
        <v>38.711411300510122</v>
      </c>
      <c r="AF47" s="47">
        <f t="shared" si="108"/>
        <v>41.133768031396251</v>
      </c>
      <c r="AG47" s="47">
        <f t="shared" si="108"/>
        <v>42.978539618344577</v>
      </c>
      <c r="AH47" s="47">
        <f t="shared" si="108"/>
        <v>44.399149978652915</v>
      </c>
      <c r="AI47" s="47">
        <f t="shared" si="108"/>
        <v>45.503741523838507</v>
      </c>
      <c r="AJ47" s="47">
        <f t="shared" si="108"/>
        <v>46.369691635078901</v>
      </c>
      <c r="AK47" s="47">
        <f t="shared" si="108"/>
        <v>47.053247604063792</v>
      </c>
      <c r="AL47" s="47">
        <f t="shared" si="108"/>
        <v>47.595926668717432</v>
      </c>
      <c r="AM47" s="47">
        <f t="shared" si="108"/>
        <v>48.02880983369473</v>
      </c>
      <c r="AN47" s="47">
        <f t="shared" si="108"/>
        <v>48.375463217626944</v>
      </c>
      <c r="AO47" s="47">
        <f t="shared" si="108"/>
        <v>48.653957009069551</v>
      </c>
      <c r="AP47" s="47">
        <f t="shared" si="108"/>
        <v>48.878283485170861</v>
      </c>
      <c r="AQ47" s="3"/>
      <c r="AR47" s="62">
        <f>$M47*N47</f>
        <v>3.1687110307980579</v>
      </c>
      <c r="AS47" s="62">
        <f t="shared" si="99"/>
        <v>3.7768941793514483</v>
      </c>
      <c r="AT47" s="62">
        <f t="shared" si="99"/>
        <v>4.4938165588793373</v>
      </c>
      <c r="AU47" s="62">
        <f t="shared" si="99"/>
        <v>5.3361374584083725</v>
      </c>
      <c r="AV47" s="62">
        <f t="shared" si="99"/>
        <v>6.3221012312367844</v>
      </c>
      <c r="AW47" s="62">
        <f t="shared" si="99"/>
        <v>7.4713335647047794</v>
      </c>
      <c r="AX47" s="62">
        <f>$M47*T47</f>
        <v>8.8044741845020589</v>
      </c>
      <c r="AY47" s="62">
        <f t="shared" si="100"/>
        <v>10.342599864790433</v>
      </c>
      <c r="AZ47" s="62">
        <f t="shared" si="100"/>
        <v>12.106389597757529</v>
      </c>
      <c r="BA47" s="62">
        <f t="shared" si="100"/>
        <v>14.114987238092397</v>
      </c>
      <c r="BB47" s="62">
        <f t="shared" si="100"/>
        <v>16.38452905777342</v>
      </c>
      <c r="BC47" s="62">
        <f t="shared" si="100"/>
        <v>18.926328187306996</v>
      </c>
      <c r="BD47" s="62">
        <f t="shared" si="100"/>
        <v>21.744748739136661</v>
      </c>
      <c r="BE47" s="62">
        <f t="shared" si="100"/>
        <v>24.834862476012024</v>
      </c>
      <c r="BF47" s="62">
        <f t="shared" si="100"/>
        <v>28.180060655020011</v>
      </c>
      <c r="BG47" s="62">
        <f t="shared" si="100"/>
        <v>31.749888789704947</v>
      </c>
      <c r="BH47" s="62">
        <f t="shared" si="100"/>
        <v>35.498470649372365</v>
      </c>
      <c r="BI47" s="62">
        <f t="shared" si="100"/>
        <v>38.711411300510122</v>
      </c>
      <c r="BJ47" s="62">
        <f t="shared" si="100"/>
        <v>41.133768031396251</v>
      </c>
      <c r="BK47" s="62">
        <f t="shared" si="100"/>
        <v>42.978539618344577</v>
      </c>
      <c r="BL47" s="62">
        <f t="shared" si="100"/>
        <v>44.399149978652915</v>
      </c>
      <c r="BM47" s="62">
        <f t="shared" si="100"/>
        <v>45.503741523838507</v>
      </c>
      <c r="BN47" s="62">
        <f t="shared" si="100"/>
        <v>46.369691635078901</v>
      </c>
      <c r="BO47" s="62">
        <f t="shared" si="101"/>
        <v>47.053247604063792</v>
      </c>
      <c r="BP47" s="62">
        <f t="shared" si="101"/>
        <v>47.595926668717432</v>
      </c>
      <c r="BQ47" s="62">
        <f t="shared" si="101"/>
        <v>48.02880983369473</v>
      </c>
      <c r="BR47" s="62">
        <f t="shared" si="101"/>
        <v>48.375463217626944</v>
      </c>
      <c r="BS47" s="62">
        <f t="shared" si="101"/>
        <v>48.653957009069551</v>
      </c>
      <c r="BT47" s="62">
        <f t="shared" si="101"/>
        <v>48.878283485170861</v>
      </c>
      <c r="BU47" s="3"/>
      <c r="BV47" s="3"/>
      <c r="BW47" s="62" t="s">
        <v>18</v>
      </c>
      <c r="BX47" s="47"/>
      <c r="BY47" s="47"/>
      <c r="BZ47" s="47"/>
      <c r="CA47" s="47">
        <f>($C$6/100*$CA$6)+((100-$C$6)/100*$CA$12)</f>
        <v>1.828858401301293</v>
      </c>
      <c r="CB47" s="47"/>
      <c r="CC47" s="47">
        <v>6</v>
      </c>
      <c r="CD47" s="47">
        <v>0.8</v>
      </c>
      <c r="CE47" s="47">
        <f>0.001*CC47^1.5*(460+25.9*$CC$1)^1.5</f>
        <v>2381.5836371856572</v>
      </c>
      <c r="CF47" s="47">
        <f t="shared" si="102"/>
        <v>4.3407472761716308</v>
      </c>
      <c r="CG47" s="47"/>
      <c r="CH47" s="3"/>
      <c r="CI47" s="62">
        <f t="shared" si="103"/>
        <v>0</v>
      </c>
      <c r="CJ47" s="47">
        <f t="shared" si="103"/>
        <v>0</v>
      </c>
      <c r="CK47" s="47">
        <f t="shared" si="103"/>
        <v>3.4593415241932379E-2</v>
      </c>
      <c r="CL47" s="47">
        <f t="shared" si="103"/>
        <v>0.20462354007613159</v>
      </c>
      <c r="CM47" s="47">
        <f t="shared" si="103"/>
        <v>0.36600322395792995</v>
      </c>
      <c r="CN47" s="47">
        <f t="shared" si="103"/>
        <v>0.51326470529012702</v>
      </c>
      <c r="CO47" s="47">
        <f t="shared" si="103"/>
        <v>0.64179763571475879</v>
      </c>
      <c r="CP47" s="47">
        <f t="shared" si="103"/>
        <v>0.74852862056527925</v>
      </c>
      <c r="CQ47" s="47">
        <f t="shared" si="103"/>
        <v>0.83238703447044837</v>
      </c>
      <c r="CR47" s="47">
        <f t="shared" si="103"/>
        <v>0.89439770671605723</v>
      </c>
      <c r="CS47" s="47">
        <f t="shared" si="103"/>
        <v>0.937342369525201</v>
      </c>
      <c r="CT47" s="47">
        <f t="shared" si="103"/>
        <v>0.96507958310685138</v>
      </c>
      <c r="CU47" s="47">
        <f t="shared" si="103"/>
        <v>0.98173777091444636</v>
      </c>
      <c r="CV47" s="47">
        <f t="shared" si="103"/>
        <v>0.99102799850740997</v>
      </c>
      <c r="CW47" s="47">
        <f t="shared" si="103"/>
        <v>0.99584333445221151</v>
      </c>
      <c r="CX47" s="47">
        <f t="shared" si="103"/>
        <v>0.99817121331944747</v>
      </c>
      <c r="CY47" s="47">
        <f t="shared" si="104"/>
        <v>0.99922780725996019</v>
      </c>
      <c r="CZ47" s="47">
        <f t="shared" si="104"/>
        <v>0.9996311987679537</v>
      </c>
      <c r="DA47" s="47">
        <f t="shared" si="104"/>
        <v>0.99978873446874628</v>
      </c>
      <c r="DB47" s="47">
        <f t="shared" si="104"/>
        <v>0.9998617839114875</v>
      </c>
      <c r="DC47" s="47">
        <f t="shared" si="104"/>
        <v>0.99990030874735147</v>
      </c>
      <c r="DD47" s="47">
        <f t="shared" si="104"/>
        <v>0.9999226746472093</v>
      </c>
      <c r="DE47" s="47">
        <f t="shared" si="104"/>
        <v>0.99993663869426941</v>
      </c>
      <c r="DF47" s="47">
        <f t="shared" si="104"/>
        <v>0.99994585663247593</v>
      </c>
      <c r="DG47" s="47">
        <f t="shared" si="104"/>
        <v>0.99995220986212141</v>
      </c>
      <c r="DH47" s="47">
        <f t="shared" si="104"/>
        <v>0.9999567387995526</v>
      </c>
      <c r="DI47" s="47">
        <f t="shared" si="104"/>
        <v>0.99996005410588129</v>
      </c>
      <c r="DJ47" s="47">
        <f t="shared" si="104"/>
        <v>0.99996253255886658</v>
      </c>
      <c r="DK47" s="47">
        <f t="shared" si="104"/>
        <v>0.99996441667141867</v>
      </c>
      <c r="DL47" s="47"/>
      <c r="DM47" s="47">
        <f t="shared" si="105"/>
        <v>0</v>
      </c>
      <c r="DN47" s="47">
        <f t="shared" si="105"/>
        <v>0</v>
      </c>
      <c r="DO47" s="47">
        <f t="shared" si="105"/>
        <v>1.6604839316127544E-2</v>
      </c>
      <c r="DP47" s="47">
        <f t="shared" si="105"/>
        <v>9.8219299236543156E-2</v>
      </c>
      <c r="DQ47" s="47">
        <f t="shared" si="105"/>
        <v>0.17568154749980638</v>
      </c>
      <c r="DR47" s="47">
        <f t="shared" si="105"/>
        <v>0.24636705853926097</v>
      </c>
      <c r="DS47" s="47">
        <f t="shared" si="105"/>
        <v>0.30806286514308423</v>
      </c>
      <c r="DT47" s="47">
        <f t="shared" si="105"/>
        <v>0.35929373787133406</v>
      </c>
      <c r="DU47" s="47">
        <f t="shared" si="105"/>
        <v>0.39954577654581525</v>
      </c>
      <c r="DV47" s="47">
        <f t="shared" si="105"/>
        <v>0.42931089922370752</v>
      </c>
      <c r="DW47" s="47">
        <f t="shared" si="106"/>
        <v>0.44992433737209647</v>
      </c>
      <c r="DX47" s="47">
        <f t="shared" si="106"/>
        <v>0.46323819989128867</v>
      </c>
      <c r="DY47" s="47">
        <f t="shared" si="106"/>
        <v>0.47123413003893422</v>
      </c>
      <c r="DZ47" s="47">
        <f t="shared" si="106"/>
        <v>0.47569343928355678</v>
      </c>
      <c r="EA47" s="47">
        <f t="shared" si="106"/>
        <v>0.47800480053706151</v>
      </c>
      <c r="EB47" s="47">
        <f t="shared" si="106"/>
        <v>0.47912218239333476</v>
      </c>
      <c r="EC47" s="47">
        <f t="shared" si="106"/>
        <v>0.47962934748478087</v>
      </c>
      <c r="ED47" s="47">
        <f t="shared" si="106"/>
        <v>0.47982297540861779</v>
      </c>
      <c r="EE47" s="47">
        <f t="shared" si="106"/>
        <v>0.47989859254499817</v>
      </c>
      <c r="EF47" s="47">
        <f t="shared" si="106"/>
        <v>0.479933656277514</v>
      </c>
      <c r="EG47" s="47">
        <f t="shared" si="107"/>
        <v>0.47995214819872872</v>
      </c>
      <c r="EH47" s="47">
        <f t="shared" si="107"/>
        <v>0.47996288383066049</v>
      </c>
      <c r="EI47" s="47">
        <f t="shared" si="107"/>
        <v>0.47996958657324928</v>
      </c>
      <c r="EJ47" s="47">
        <f t="shared" si="107"/>
        <v>0.47997401118358846</v>
      </c>
      <c r="EK47" s="47">
        <f t="shared" si="107"/>
        <v>0.47997706073381829</v>
      </c>
      <c r="EL47" s="47">
        <f t="shared" si="107"/>
        <v>0.47997923462378528</v>
      </c>
      <c r="EM47" s="47">
        <f t="shared" si="107"/>
        <v>0.47998082597082298</v>
      </c>
      <c r="EN47" s="47">
        <f t="shared" si="107"/>
        <v>0.47998201562825599</v>
      </c>
      <c r="EO47" s="47">
        <f t="shared" si="107"/>
        <v>0.47998292000228099</v>
      </c>
      <c r="EP47" s="47"/>
      <c r="EQ47" s="47">
        <f t="shared" si="77"/>
        <v>1.828858401301293</v>
      </c>
      <c r="ER47" s="47">
        <f t="shared" si="77"/>
        <v>1.828858401301293</v>
      </c>
      <c r="ES47" s="47">
        <f t="shared" si="77"/>
        <v>1.8454632406174205</v>
      </c>
      <c r="ET47" s="47">
        <f t="shared" si="77"/>
        <v>1.9270777005378361</v>
      </c>
      <c r="EU47" s="47">
        <f t="shared" si="77"/>
        <v>2.0045399488010993</v>
      </c>
      <c r="EV47" s="47">
        <f t="shared" si="77"/>
        <v>2.0752254598405537</v>
      </c>
      <c r="EW47" s="47">
        <f t="shared" si="77"/>
        <v>2.1369212664443773</v>
      </c>
      <c r="EX47" s="47">
        <f t="shared" si="77"/>
        <v>2.1881521391726269</v>
      </c>
      <c r="EY47" s="47">
        <f t="shared" si="77"/>
        <v>2.228404177847108</v>
      </c>
      <c r="EZ47" s="47">
        <f t="shared" si="77"/>
        <v>2.2581693005250005</v>
      </c>
      <c r="FA47" s="47">
        <f t="shared" si="77"/>
        <v>2.2787827386733897</v>
      </c>
      <c r="FB47" s="47">
        <f t="shared" si="77"/>
        <v>2.2920966011925819</v>
      </c>
      <c r="FC47" s="47">
        <f t="shared" si="77"/>
        <v>2.3000925313402272</v>
      </c>
      <c r="FD47" s="47">
        <f t="shared" si="77"/>
        <v>2.3045518405848497</v>
      </c>
      <c r="FE47" s="47">
        <f t="shared" si="77"/>
        <v>2.3068632018383544</v>
      </c>
      <c r="FF47" s="47">
        <f t="shared" ref="FF47:FF49" si="109">EB47+$CA47</f>
        <v>2.3079805836946279</v>
      </c>
      <c r="FG47" s="47">
        <f t="shared" si="78"/>
        <v>2.308487748786074</v>
      </c>
      <c r="FH47" s="47">
        <f t="shared" si="78"/>
        <v>2.3086813767099108</v>
      </c>
      <c r="FI47" s="47">
        <f t="shared" si="78"/>
        <v>2.3087569938462913</v>
      </c>
      <c r="FJ47" s="47">
        <f t="shared" si="78"/>
        <v>2.308792057578807</v>
      </c>
      <c r="FK47" s="47">
        <f t="shared" si="78"/>
        <v>2.3088105495000217</v>
      </c>
      <c r="FL47" s="47">
        <f t="shared" si="78"/>
        <v>2.3088212851319536</v>
      </c>
      <c r="FM47" s="47">
        <f t="shared" si="78"/>
        <v>2.3088279878745421</v>
      </c>
      <c r="FN47" s="47">
        <f t="shared" si="78"/>
        <v>2.3088324124848816</v>
      </c>
      <c r="FO47" s="47">
        <f t="shared" si="78"/>
        <v>2.3088354620351113</v>
      </c>
      <c r="FP47" s="47">
        <f t="shared" si="78"/>
        <v>2.3088376359250784</v>
      </c>
      <c r="FQ47" s="47">
        <f t="shared" si="78"/>
        <v>2.3088392272721161</v>
      </c>
      <c r="FR47" s="47">
        <f t="shared" si="78"/>
        <v>2.3088404169295491</v>
      </c>
      <c r="FS47" s="47">
        <f t="shared" si="78"/>
        <v>2.3088413213035741</v>
      </c>
      <c r="FT47" s="47"/>
      <c r="FU47" s="47">
        <f t="shared" si="90"/>
        <v>1738.5371369913323</v>
      </c>
      <c r="FV47" s="47">
        <f t="shared" si="90"/>
        <v>2072.2213952198545</v>
      </c>
      <c r="FW47" s="47">
        <f t="shared" si="90"/>
        <v>2487.9519808469063</v>
      </c>
      <c r="FX47" s="47">
        <f t="shared" si="90"/>
        <v>3084.9454509310258</v>
      </c>
      <c r="FY47" s="47">
        <f t="shared" si="79"/>
        <v>3801.8713435136251</v>
      </c>
      <c r="FZ47" s="47">
        <f t="shared" si="79"/>
        <v>4651.4104897309917</v>
      </c>
      <c r="GA47" s="47">
        <f t="shared" si="79"/>
        <v>5644.3404374168895</v>
      </c>
      <c r="GB47" s="47">
        <f t="shared" si="79"/>
        <v>6789.3546056243113</v>
      </c>
      <c r="GC47" s="47">
        <f t="shared" si="79"/>
        <v>8093.3787474862929</v>
      </c>
      <c r="GD47" s="47">
        <f t="shared" si="79"/>
        <v>9562.2092575087245</v>
      </c>
      <c r="GE47" s="47">
        <f t="shared" si="79"/>
        <v>11201.034599443994</v>
      </c>
      <c r="GF47" s="47">
        <f t="shared" si="79"/>
        <v>13014.291753354519</v>
      </c>
      <c r="GG47" s="47">
        <f t="shared" si="79"/>
        <v>15004.480251227416</v>
      </c>
      <c r="GH47" s="47">
        <f t="shared" si="79"/>
        <v>17169.968408929537</v>
      </c>
      <c r="GI47" s="47">
        <f t="shared" si="79"/>
        <v>19502.263485191546</v>
      </c>
      <c r="GJ47" s="47">
        <f t="shared" si="79"/>
        <v>21983.438058330823</v>
      </c>
      <c r="GK47" s="47">
        <f t="shared" si="80"/>
        <v>24584.335378415439</v>
      </c>
      <c r="GL47" s="47">
        <f t="shared" si="80"/>
        <v>26811.694300693594</v>
      </c>
      <c r="GM47" s="47">
        <f t="shared" si="80"/>
        <v>28490.362387721125</v>
      </c>
      <c r="GN47" s="47">
        <f t="shared" si="80"/>
        <v>29768.553275151018</v>
      </c>
      <c r="GO47" s="47">
        <f t="shared" si="80"/>
        <v>30752.767757864254</v>
      </c>
      <c r="GP47" s="47">
        <f t="shared" si="80"/>
        <v>31518.002095014315</v>
      </c>
      <c r="GQ47" s="47">
        <f t="shared" si="80"/>
        <v>32117.89255085466</v>
      </c>
      <c r="GR47" s="47">
        <f t="shared" si="80"/>
        <v>32591.418954281726</v>
      </c>
      <c r="GS47" s="47">
        <f t="shared" si="80"/>
        <v>32967.349002347248</v>
      </c>
      <c r="GT47" s="47">
        <f t="shared" si="80"/>
        <v>33267.217125816867</v>
      </c>
      <c r="GU47" s="47">
        <f t="shared" si="80"/>
        <v>33507.350134294938</v>
      </c>
      <c r="GV47" s="47">
        <f t="shared" si="80"/>
        <v>33700.266715827747</v>
      </c>
      <c r="GW47" s="47">
        <f t="shared" si="80"/>
        <v>33855.660187485766</v>
      </c>
      <c r="GX47"/>
    </row>
    <row r="48" spans="1:206" x14ac:dyDescent="0.25">
      <c r="C48" s="1"/>
      <c r="D48" s="48" t="s">
        <v>58</v>
      </c>
      <c r="E48" s="48">
        <v>120</v>
      </c>
      <c r="F48" s="48">
        <v>5.7200000000000001E-2</v>
      </c>
      <c r="G48" s="48">
        <v>1.4</v>
      </c>
      <c r="H48" s="48">
        <f t="shared" si="92"/>
        <v>60</v>
      </c>
      <c r="I48" s="48"/>
      <c r="J48" s="48">
        <v>0.8</v>
      </c>
      <c r="K48" s="48">
        <v>50</v>
      </c>
      <c r="L48" s="48">
        <f>IF('Graph-Settings'!$I$6='Graph-Settings'!$C$46, K48, 'Graph-Settings'!$I$6)</f>
        <v>50</v>
      </c>
      <c r="M48" s="48">
        <f t="shared" si="97"/>
        <v>1</v>
      </c>
      <c r="N48" s="48">
        <f>$H48/100*(($E48*(1-EXP(-$F48*N$31))^$G48)) + ((100-$H48)/100*N39)</f>
        <v>10.473841112950435</v>
      </c>
      <c r="O48" s="48">
        <f t="shared" ref="O48:AP49" si="110">$H48/100*(($E48*(1-EXP(-$F48*O$31))^$G48)) + ((100-$H48)/100*O39)</f>
        <v>12.198038268198129</v>
      </c>
      <c r="P48" s="48">
        <f t="shared" si="110"/>
        <v>14.162350426069088</v>
      </c>
      <c r="Q48" s="48">
        <f t="shared" si="110"/>
        <v>16.386551952915418</v>
      </c>
      <c r="R48" s="48">
        <f t="shared" si="110"/>
        <v>18.887685880338594</v>
      </c>
      <c r="S48" s="48">
        <f t="shared" si="110"/>
        <v>21.678413039470684</v>
      </c>
      <c r="T48" s="48">
        <f t="shared" si="110"/>
        <v>24.765076615357188</v>
      </c>
      <c r="U48" s="48">
        <f t="shared" si="110"/>
        <v>28.145554853562434</v>
      </c>
      <c r="V48" s="48">
        <f t="shared" si="110"/>
        <v>31.807040077700453</v>
      </c>
      <c r="W48" s="48">
        <f t="shared" si="110"/>
        <v>35.723961438616719</v>
      </c>
      <c r="X48" s="48">
        <f t="shared" si="110"/>
        <v>39.85635351090967</v>
      </c>
      <c r="Y48" s="48">
        <f t="shared" si="110"/>
        <v>44.149046842258059</v>
      </c>
      <c r="Z48" s="48">
        <f t="shared" si="110"/>
        <v>48.532094959787877</v>
      </c>
      <c r="AA48" s="48">
        <f t="shared" si="110"/>
        <v>52.922823090004684</v>
      </c>
      <c r="AB48" s="48">
        <f t="shared" si="110"/>
        <v>57.229753743689564</v>
      </c>
      <c r="AC48" s="48">
        <f t="shared" si="110"/>
        <v>61.358410809020235</v>
      </c>
      <c r="AD48" s="48">
        <f t="shared" si="110"/>
        <v>65.218632067217243</v>
      </c>
      <c r="AE48" s="48">
        <f t="shared" si="110"/>
        <v>68.170869857616395</v>
      </c>
      <c r="AF48" s="48">
        <f t="shared" si="110"/>
        <v>70.194288183371683</v>
      </c>
      <c r="AG48" s="48">
        <f t="shared" si="110"/>
        <v>71.624968704131504</v>
      </c>
      <c r="AH48" s="48">
        <f t="shared" si="110"/>
        <v>72.664458737142922</v>
      </c>
      <c r="AI48" s="48">
        <f t="shared" si="110"/>
        <v>73.436518424415922</v>
      </c>
      <c r="AJ48" s="48">
        <f t="shared" si="110"/>
        <v>74.020212060415815</v>
      </c>
      <c r="AK48" s="48">
        <f t="shared" si="110"/>
        <v>74.467853025364775</v>
      </c>
      <c r="AL48" s="48">
        <f t="shared" si="110"/>
        <v>74.815137478093064</v>
      </c>
      <c r="AM48" s="48">
        <f t="shared" si="110"/>
        <v>75.087086526728015</v>
      </c>
      <c r="AN48" s="48">
        <f t="shared" si="110"/>
        <v>75.301652931754319</v>
      </c>
      <c r="AO48" s="48">
        <f t="shared" si="110"/>
        <v>75.471980328401315</v>
      </c>
      <c r="AP48" s="48">
        <f t="shared" si="110"/>
        <v>75.607859702344612</v>
      </c>
      <c r="AQ48" s="3"/>
      <c r="AR48" s="63">
        <f>$M48*N48</f>
        <v>10.473841112950435</v>
      </c>
      <c r="AS48" s="63">
        <f t="shared" si="99"/>
        <v>12.198038268198129</v>
      </c>
      <c r="AT48" s="63">
        <f t="shared" si="99"/>
        <v>14.162350426069088</v>
      </c>
      <c r="AU48" s="63">
        <f t="shared" si="99"/>
        <v>16.386551952915418</v>
      </c>
      <c r="AV48" s="63">
        <f t="shared" si="99"/>
        <v>18.887685880338594</v>
      </c>
      <c r="AW48" s="63">
        <f t="shared" si="99"/>
        <v>21.678413039470684</v>
      </c>
      <c r="AX48" s="63">
        <f>$M48*T48</f>
        <v>24.765076615357188</v>
      </c>
      <c r="AY48" s="63">
        <f t="shared" si="100"/>
        <v>28.145554853562434</v>
      </c>
      <c r="AZ48" s="63">
        <f t="shared" si="100"/>
        <v>31.807040077700453</v>
      </c>
      <c r="BA48" s="63">
        <f t="shared" si="100"/>
        <v>35.723961438616719</v>
      </c>
      <c r="BB48" s="63">
        <f t="shared" si="100"/>
        <v>39.85635351090967</v>
      </c>
      <c r="BC48" s="63">
        <f t="shared" si="100"/>
        <v>44.149046842258059</v>
      </c>
      <c r="BD48" s="63">
        <f t="shared" si="100"/>
        <v>48.532094959787877</v>
      </c>
      <c r="BE48" s="63">
        <f t="shared" si="100"/>
        <v>52.922823090004684</v>
      </c>
      <c r="BF48" s="63">
        <f t="shared" si="100"/>
        <v>57.229753743689564</v>
      </c>
      <c r="BG48" s="63">
        <f t="shared" si="100"/>
        <v>61.358410809020235</v>
      </c>
      <c r="BH48" s="63">
        <f t="shared" si="100"/>
        <v>65.218632067217243</v>
      </c>
      <c r="BI48" s="63">
        <f t="shared" si="100"/>
        <v>68.170869857616395</v>
      </c>
      <c r="BJ48" s="63">
        <f t="shared" si="100"/>
        <v>70.194288183371683</v>
      </c>
      <c r="BK48" s="63">
        <f t="shared" si="100"/>
        <v>71.624968704131504</v>
      </c>
      <c r="BL48" s="63">
        <f t="shared" si="100"/>
        <v>72.664458737142922</v>
      </c>
      <c r="BM48" s="63">
        <f t="shared" si="100"/>
        <v>73.436518424415922</v>
      </c>
      <c r="BN48" s="63">
        <f t="shared" si="100"/>
        <v>74.020212060415815</v>
      </c>
      <c r="BO48" s="63">
        <f t="shared" si="101"/>
        <v>74.467853025364775</v>
      </c>
      <c r="BP48" s="63">
        <f t="shared" si="101"/>
        <v>74.815137478093064</v>
      </c>
      <c r="BQ48" s="63">
        <f t="shared" si="101"/>
        <v>75.087086526728015</v>
      </c>
      <c r="BR48" s="63">
        <f t="shared" si="101"/>
        <v>75.301652931754319</v>
      </c>
      <c r="BS48" s="63">
        <f t="shared" si="101"/>
        <v>75.471980328401315</v>
      </c>
      <c r="BT48" s="63">
        <f t="shared" si="101"/>
        <v>75.607859702344612</v>
      </c>
      <c r="BU48" s="3"/>
      <c r="BV48" s="3"/>
      <c r="BW48" s="63" t="s">
        <v>19</v>
      </c>
      <c r="BX48" s="48"/>
      <c r="BY48" s="48"/>
      <c r="BZ48" s="48"/>
      <c r="CA48" s="48">
        <f>5*(1-EXP(-0.0115*L48))</f>
        <v>2.1864756559652214</v>
      </c>
      <c r="CB48" s="48"/>
      <c r="CC48" s="48">
        <v>6</v>
      </c>
      <c r="CD48" s="48">
        <v>0.8</v>
      </c>
      <c r="CE48" s="48">
        <f>0.001*CC48^1.5*(460+25.9*$CC$1)^1.5</f>
        <v>2381.5836371856572</v>
      </c>
      <c r="CF48" s="48">
        <f t="shared" si="102"/>
        <v>3.6307800191114792</v>
      </c>
      <c r="CG48" s="48"/>
      <c r="CH48" s="3"/>
      <c r="CI48" s="63">
        <f t="shared" si="103"/>
        <v>0.79276545335505366</v>
      </c>
      <c r="CJ48" s="48">
        <f t="shared" si="103"/>
        <v>0.86060858909419147</v>
      </c>
      <c r="CK48" s="48">
        <f t="shared" si="103"/>
        <v>0.91127922437622477</v>
      </c>
      <c r="CL48" s="48">
        <f t="shared" si="103"/>
        <v>0.94680695077175636</v>
      </c>
      <c r="CM48" s="48">
        <f t="shared" si="103"/>
        <v>0.97007581755611516</v>
      </c>
      <c r="CN48" s="48">
        <f t="shared" si="103"/>
        <v>0.98425064071227841</v>
      </c>
      <c r="CO48" s="48">
        <f t="shared" si="103"/>
        <v>0.99225639716508329</v>
      </c>
      <c r="CP48" s="48">
        <f t="shared" si="103"/>
        <v>0.99644143609125269</v>
      </c>
      <c r="CQ48" s="48">
        <f t="shared" si="103"/>
        <v>0.99846701706891416</v>
      </c>
      <c r="CR48" s="48">
        <f t="shared" si="103"/>
        <v>0.99937729130106956</v>
      </c>
      <c r="CS48" s="48">
        <f t="shared" si="103"/>
        <v>0.99975928139074888</v>
      </c>
      <c r="CT48" s="48">
        <f t="shared" si="103"/>
        <v>0.99991031449259316</v>
      </c>
      <c r="CU48" s="48">
        <f t="shared" si="103"/>
        <v>0.99996727274812136</v>
      </c>
      <c r="CV48" s="48">
        <f t="shared" si="103"/>
        <v>0.99998807853386873</v>
      </c>
      <c r="CW48" s="48">
        <f t="shared" si="103"/>
        <v>0.99999557289176932</v>
      </c>
      <c r="CX48" s="48">
        <f t="shared" si="103"/>
        <v>0.99999828715543582</v>
      </c>
      <c r="CY48" s="48">
        <f t="shared" si="104"/>
        <v>0.99999929509723884</v>
      </c>
      <c r="CZ48" s="48">
        <f t="shared" si="104"/>
        <v>0.99999964253224072</v>
      </c>
      <c r="DA48" s="48">
        <f t="shared" si="104"/>
        <v>0.9999997755486546</v>
      </c>
      <c r="DB48" s="48">
        <f t="shared" si="104"/>
        <v>0.99999983848428586</v>
      </c>
      <c r="DC48" s="48">
        <f t="shared" si="104"/>
        <v>0.99999987283064118</v>
      </c>
      <c r="DD48" s="48">
        <f t="shared" si="104"/>
        <v>0.99999989352118945</v>
      </c>
      <c r="DE48" s="48">
        <f t="shared" si="104"/>
        <v>0.99999990689792539</v>
      </c>
      <c r="DF48" s="48">
        <f t="shared" si="104"/>
        <v>0.99999991600653104</v>
      </c>
      <c r="DG48" s="48">
        <f t="shared" si="104"/>
        <v>0.99999992245459612</v>
      </c>
      <c r="DH48" s="48">
        <f t="shared" si="104"/>
        <v>0.99999992715635166</v>
      </c>
      <c r="DI48" s="48">
        <f t="shared" si="104"/>
        <v>0.99999993066394344</v>
      </c>
      <c r="DJ48" s="48">
        <f t="shared" si="104"/>
        <v>0.99999993332768722</v>
      </c>
      <c r="DK48" s="48">
        <f t="shared" si="104"/>
        <v>0.99999993537912446</v>
      </c>
      <c r="DL48" s="48"/>
      <c r="DM48" s="48">
        <f t="shared" ref="DM48:EB49" si="111">CI48*$CD48</f>
        <v>0.63421236268404302</v>
      </c>
      <c r="DN48" s="48">
        <f t="shared" si="111"/>
        <v>0.68848687127535324</v>
      </c>
      <c r="DO48" s="48">
        <f t="shared" si="111"/>
        <v>0.72902337950097984</v>
      </c>
      <c r="DP48" s="48">
        <f t="shared" si="111"/>
        <v>0.75744556061740509</v>
      </c>
      <c r="DQ48" s="48">
        <f t="shared" si="111"/>
        <v>0.77606065404489222</v>
      </c>
      <c r="DR48" s="48">
        <f t="shared" si="111"/>
        <v>0.7874005125698228</v>
      </c>
      <c r="DS48" s="48">
        <f t="shared" si="111"/>
        <v>0.79380511773206663</v>
      </c>
      <c r="DT48" s="48">
        <f t="shared" si="111"/>
        <v>0.79715314887300215</v>
      </c>
      <c r="DU48" s="48">
        <f t="shared" si="111"/>
        <v>0.79877361365513133</v>
      </c>
      <c r="DV48" s="48">
        <f t="shared" si="111"/>
        <v>0.79950183304085565</v>
      </c>
      <c r="DW48" s="48">
        <f t="shared" si="111"/>
        <v>0.79980742511259917</v>
      </c>
      <c r="DX48" s="48">
        <f t="shared" si="111"/>
        <v>0.79992825159407455</v>
      </c>
      <c r="DY48" s="48">
        <f t="shared" si="111"/>
        <v>0.79997381819849711</v>
      </c>
      <c r="DZ48" s="48">
        <f t="shared" si="111"/>
        <v>0.79999046282709507</v>
      </c>
      <c r="EA48" s="48">
        <f t="shared" si="111"/>
        <v>0.79999645831341548</v>
      </c>
      <c r="EB48" s="48">
        <f t="shared" si="111"/>
        <v>0.79999862972434865</v>
      </c>
      <c r="EC48" s="48">
        <f t="shared" ref="EC48:EO49" si="112">CY48*$CD48</f>
        <v>0.79999943607779112</v>
      </c>
      <c r="ED48" s="48">
        <f t="shared" si="112"/>
        <v>0.79999971402579262</v>
      </c>
      <c r="EE48" s="48">
        <f t="shared" si="112"/>
        <v>0.7999998204389237</v>
      </c>
      <c r="EF48" s="48">
        <f t="shared" si="112"/>
        <v>0.79999987078742874</v>
      </c>
      <c r="EG48" s="48">
        <f t="shared" si="112"/>
        <v>0.79999989826451301</v>
      </c>
      <c r="EH48" s="48">
        <f t="shared" si="112"/>
        <v>0.79999991481695165</v>
      </c>
      <c r="EI48" s="48">
        <f t="shared" si="112"/>
        <v>0.79999992551834032</v>
      </c>
      <c r="EJ48" s="48">
        <f t="shared" si="112"/>
        <v>0.79999993280522486</v>
      </c>
      <c r="EK48" s="48">
        <f t="shared" si="112"/>
        <v>0.79999993796367697</v>
      </c>
      <c r="EL48" s="48">
        <f t="shared" si="112"/>
        <v>0.79999994172508138</v>
      </c>
      <c r="EM48" s="48">
        <f t="shared" si="112"/>
        <v>0.79999994453115475</v>
      </c>
      <c r="EN48" s="48">
        <f t="shared" si="112"/>
        <v>0.7999999466621498</v>
      </c>
      <c r="EO48" s="48">
        <f t="shared" si="112"/>
        <v>0.79999994830329957</v>
      </c>
      <c r="EP48" s="48"/>
      <c r="EQ48" s="48">
        <f t="shared" ref="EQ48:FE49" si="113">DM48+$CA48</f>
        <v>2.8206880186492644</v>
      </c>
      <c r="ER48" s="48">
        <f t="shared" si="113"/>
        <v>2.8749625272405748</v>
      </c>
      <c r="ES48" s="48">
        <f t="shared" si="113"/>
        <v>2.9154990354662011</v>
      </c>
      <c r="ET48" s="48">
        <f t="shared" si="113"/>
        <v>2.9439212165826265</v>
      </c>
      <c r="EU48" s="48">
        <f t="shared" si="113"/>
        <v>2.9625363100101136</v>
      </c>
      <c r="EV48" s="48">
        <f t="shared" si="113"/>
        <v>2.9738761685350443</v>
      </c>
      <c r="EW48" s="48">
        <f t="shared" si="113"/>
        <v>2.9802807736972881</v>
      </c>
      <c r="EX48" s="48">
        <f t="shared" si="113"/>
        <v>2.9836288048382236</v>
      </c>
      <c r="EY48" s="48">
        <f t="shared" si="113"/>
        <v>2.9852492696203528</v>
      </c>
      <c r="EZ48" s="48">
        <f t="shared" si="113"/>
        <v>2.9859774890060771</v>
      </c>
      <c r="FA48" s="48">
        <f t="shared" si="113"/>
        <v>2.9862830810778207</v>
      </c>
      <c r="FB48" s="48">
        <f t="shared" si="113"/>
        <v>2.9864039075592959</v>
      </c>
      <c r="FC48" s="48">
        <f t="shared" si="113"/>
        <v>2.9864494741637184</v>
      </c>
      <c r="FD48" s="48">
        <f t="shared" si="113"/>
        <v>2.9864661187923165</v>
      </c>
      <c r="FE48" s="48">
        <f t="shared" si="113"/>
        <v>2.9864721142786368</v>
      </c>
      <c r="FF48" s="48">
        <f t="shared" si="109"/>
        <v>2.9864742856895701</v>
      </c>
      <c r="FG48" s="48">
        <f t="shared" si="78"/>
        <v>2.9864750920430128</v>
      </c>
      <c r="FH48" s="48">
        <f t="shared" si="78"/>
        <v>2.9864753699910143</v>
      </c>
      <c r="FI48" s="48">
        <f t="shared" si="78"/>
        <v>2.986475476404145</v>
      </c>
      <c r="FJ48" s="48">
        <f t="shared" si="78"/>
        <v>2.9864755267526499</v>
      </c>
      <c r="FK48" s="48">
        <f t="shared" si="78"/>
        <v>2.9864755542297345</v>
      </c>
      <c r="FL48" s="48">
        <f t="shared" si="78"/>
        <v>2.9864755707821731</v>
      </c>
      <c r="FM48" s="48">
        <f t="shared" si="78"/>
        <v>2.9864755814835617</v>
      </c>
      <c r="FN48" s="48">
        <f t="shared" si="78"/>
        <v>2.9864755887704462</v>
      </c>
      <c r="FO48" s="48">
        <f t="shared" si="78"/>
        <v>2.9864755939288985</v>
      </c>
      <c r="FP48" s="48">
        <f t="shared" si="78"/>
        <v>2.986475597690303</v>
      </c>
      <c r="FQ48" s="48">
        <f t="shared" si="78"/>
        <v>2.9864756004963762</v>
      </c>
      <c r="FR48" s="48">
        <f t="shared" si="78"/>
        <v>2.9864756026273711</v>
      </c>
      <c r="FS48" s="48">
        <f t="shared" si="78"/>
        <v>2.986475604268521</v>
      </c>
      <c r="FT48" s="48"/>
      <c r="FU48" s="48">
        <f t="shared" si="90"/>
        <v>8863.0314409606108</v>
      </c>
      <c r="FV48" s="48">
        <f t="shared" si="90"/>
        <v>10520.670878074841</v>
      </c>
      <c r="FW48" s="48">
        <f t="shared" si="90"/>
        <v>12387.095702141631</v>
      </c>
      <c r="FX48" s="48">
        <f t="shared" si="90"/>
        <v>14472.215388246352</v>
      </c>
      <c r="FY48" s="48">
        <f t="shared" si="90"/>
        <v>16786.636569770526</v>
      </c>
      <c r="FZ48" s="48">
        <f t="shared" si="90"/>
        <v>19340.674772922368</v>
      </c>
      <c r="GA48" s="48">
        <f t="shared" si="90"/>
        <v>22142.064508766798</v>
      </c>
      <c r="GB48" s="48">
        <f t="shared" si="90"/>
        <v>25192.766456772944</v>
      </c>
      <c r="GC48" s="48">
        <f t="shared" si="90"/>
        <v>28485.582948222171</v>
      </c>
      <c r="GD48" s="48">
        <f t="shared" si="90"/>
        <v>32001.283402149202</v>
      </c>
      <c r="GE48" s="48">
        <f t="shared" si="90"/>
        <v>35706.706248925846</v>
      </c>
      <c r="GF48" s="48">
        <f t="shared" si="90"/>
        <v>39554.065801421355</v>
      </c>
      <c r="GG48" s="48">
        <f t="shared" si="90"/>
        <v>43481.594841816644</v>
      </c>
      <c r="GH48" s="48">
        <f t="shared" si="90"/>
        <v>47415.665420741607</v>
      </c>
      <c r="GI48" s="48">
        <f t="shared" si="90"/>
        <v>51274.519098768687</v>
      </c>
      <c r="GJ48" s="48">
        <f t="shared" si="90"/>
        <v>54973.594827574772</v>
      </c>
      <c r="GK48" s="48">
        <f t="shared" si="80"/>
        <v>58432.146061758598</v>
      </c>
      <c r="GL48" s="48">
        <f t="shared" si="80"/>
        <v>61077.187134190266</v>
      </c>
      <c r="GM48" s="48">
        <f t="shared" si="80"/>
        <v>62890.056072985441</v>
      </c>
      <c r="GN48" s="48">
        <f t="shared" si="80"/>
        <v>64171.864841793962</v>
      </c>
      <c r="GO48" s="48">
        <f t="shared" si="80"/>
        <v>65103.188903943774</v>
      </c>
      <c r="GP48" s="48">
        <f t="shared" si="80"/>
        <v>65794.910483343934</v>
      </c>
      <c r="GQ48" s="48">
        <f t="shared" si="80"/>
        <v>66317.866756400064</v>
      </c>
      <c r="GR48" s="48">
        <f t="shared" si="80"/>
        <v>66718.927562519195</v>
      </c>
      <c r="GS48" s="48">
        <f t="shared" si="80"/>
        <v>67030.074640428051</v>
      </c>
      <c r="GT48" s="48">
        <f t="shared" si="80"/>
        <v>67273.725484120063</v>
      </c>
      <c r="GU48" s="48">
        <f t="shared" si="80"/>
        <v>67465.964747319202</v>
      </c>
      <c r="GV48" s="48">
        <f t="shared" si="80"/>
        <v>67618.568379823017</v>
      </c>
      <c r="GW48" s="48">
        <f t="shared" si="80"/>
        <v>67740.308547602748</v>
      </c>
      <c r="GX48"/>
    </row>
    <row r="49" spans="3:206" x14ac:dyDescent="0.25">
      <c r="C49" s="1"/>
      <c r="D49" s="48" t="s">
        <v>59</v>
      </c>
      <c r="E49" s="48">
        <v>100</v>
      </c>
      <c r="F49" s="48">
        <v>4.0399999999999998E-2</v>
      </c>
      <c r="G49" s="48">
        <v>1.48</v>
      </c>
      <c r="H49" s="48">
        <f t="shared" si="92"/>
        <v>60</v>
      </c>
      <c r="I49" s="48"/>
      <c r="J49" s="48">
        <v>0.8</v>
      </c>
      <c r="K49" s="48">
        <v>50</v>
      </c>
      <c r="L49" s="48">
        <f>IF('Graph-Settings'!$I$6='Graph-Settings'!$C$46, K49, 'Graph-Settings'!$I$6)</f>
        <v>50</v>
      </c>
      <c r="M49" s="48">
        <f t="shared" si="97"/>
        <v>1</v>
      </c>
      <c r="N49" s="48">
        <f>$H49/100*(($E49*(1-EXP(-$F49*N$31))^$G49)) + ((100-$H49)/100*N40)</f>
        <v>4.8540819699687372</v>
      </c>
      <c r="O49" s="48">
        <f t="shared" si="110"/>
        <v>5.7398554220033455</v>
      </c>
      <c r="P49" s="48">
        <f t="shared" si="110"/>
        <v>6.7707021055011882</v>
      </c>
      <c r="Q49" s="48">
        <f t="shared" si="110"/>
        <v>7.9648230916927378</v>
      </c>
      <c r="R49" s="48">
        <f t="shared" si="110"/>
        <v>9.3408293293593427</v>
      </c>
      <c r="S49" s="48">
        <f t="shared" si="110"/>
        <v>10.917029529014085</v>
      </c>
      <c r="T49" s="48">
        <f t="shared" si="110"/>
        <v>12.710459279568292</v>
      </c>
      <c r="U49" s="48">
        <f t="shared" si="110"/>
        <v>14.735622496290357</v>
      </c>
      <c r="V49" s="48">
        <f t="shared" si="110"/>
        <v>17.002936327328435</v>
      </c>
      <c r="W49" s="48">
        <f t="shared" si="110"/>
        <v>19.516904242641125</v>
      </c>
      <c r="X49" s="48">
        <f t="shared" si="110"/>
        <v>22.274091814005935</v>
      </c>
      <c r="Y49" s="48">
        <f t="shared" si="110"/>
        <v>25.261046317978817</v>
      </c>
      <c r="Z49" s="48">
        <f t="shared" si="110"/>
        <v>28.452381556449804</v>
      </c>
      <c r="AA49" s="48">
        <f t="shared" si="110"/>
        <v>31.809333878354192</v>
      </c>
      <c r="AB49" s="48">
        <f t="shared" si="110"/>
        <v>35.279166790816952</v>
      </c>
      <c r="AC49" s="48">
        <f t="shared" si="110"/>
        <v>38.795833284031353</v>
      </c>
      <c r="AD49" s="48">
        <f t="shared" si="110"/>
        <v>42.282263818144074</v>
      </c>
      <c r="AE49" s="48">
        <f t="shared" si="110"/>
        <v>45.101236423157495</v>
      </c>
      <c r="AF49" s="48">
        <f t="shared" si="110"/>
        <v>47.121902487709221</v>
      </c>
      <c r="AG49" s="48">
        <f t="shared" si="110"/>
        <v>48.599446435339765</v>
      </c>
      <c r="AH49" s="48">
        <f t="shared" si="110"/>
        <v>49.700565526839185</v>
      </c>
      <c r="AI49" s="48">
        <f t="shared" si="110"/>
        <v>50.534354821253423</v>
      </c>
      <c r="AJ49" s="48">
        <f t="shared" si="110"/>
        <v>51.174143011848933</v>
      </c>
      <c r="AK49" s="48">
        <f t="shared" si="110"/>
        <v>51.670474017251877</v>
      </c>
      <c r="AL49" s="48">
        <f t="shared" si="110"/>
        <v>52.058998501233695</v>
      </c>
      <c r="AM49" s="48">
        <f t="shared" si="110"/>
        <v>52.365388795430263</v>
      </c>
      <c r="AN49" s="48">
        <f t="shared" si="110"/>
        <v>52.608475098369482</v>
      </c>
      <c r="AO49" s="48">
        <f t="shared" si="110"/>
        <v>52.802294182268113</v>
      </c>
      <c r="AP49" s="48">
        <f t="shared" si="110"/>
        <v>52.957457950265763</v>
      </c>
      <c r="AQ49" s="3"/>
      <c r="AR49" s="63">
        <f>$M49*N49</f>
        <v>4.8540819699687372</v>
      </c>
      <c r="AS49" s="63">
        <f t="shared" si="99"/>
        <v>5.7398554220033455</v>
      </c>
      <c r="AT49" s="63">
        <f t="shared" si="99"/>
        <v>6.7707021055011882</v>
      </c>
      <c r="AU49" s="63">
        <f t="shared" si="99"/>
        <v>7.9648230916927378</v>
      </c>
      <c r="AV49" s="63">
        <f t="shared" si="99"/>
        <v>9.3408293293593427</v>
      </c>
      <c r="AW49" s="63">
        <f t="shared" si="99"/>
        <v>10.917029529014085</v>
      </c>
      <c r="AX49" s="63">
        <f>$M49*T49</f>
        <v>12.710459279568292</v>
      </c>
      <c r="AY49" s="63">
        <f t="shared" si="100"/>
        <v>14.735622496290357</v>
      </c>
      <c r="AZ49" s="63">
        <f t="shared" si="100"/>
        <v>17.002936327328435</v>
      </c>
      <c r="BA49" s="63">
        <f t="shared" si="100"/>
        <v>19.516904242641125</v>
      </c>
      <c r="BB49" s="63">
        <f t="shared" si="100"/>
        <v>22.274091814005935</v>
      </c>
      <c r="BC49" s="63">
        <f t="shared" si="100"/>
        <v>25.261046317978817</v>
      </c>
      <c r="BD49" s="63">
        <f t="shared" si="100"/>
        <v>28.452381556449804</v>
      </c>
      <c r="BE49" s="63">
        <f t="shared" si="100"/>
        <v>31.809333878354192</v>
      </c>
      <c r="BF49" s="63">
        <f t="shared" si="100"/>
        <v>35.279166790816952</v>
      </c>
      <c r="BG49" s="63">
        <f t="shared" si="100"/>
        <v>38.795833284031353</v>
      </c>
      <c r="BH49" s="63">
        <f t="shared" si="100"/>
        <v>42.282263818144074</v>
      </c>
      <c r="BI49" s="63">
        <f t="shared" si="100"/>
        <v>45.101236423157495</v>
      </c>
      <c r="BJ49" s="63">
        <f t="shared" si="100"/>
        <v>47.121902487709221</v>
      </c>
      <c r="BK49" s="63">
        <f t="shared" si="100"/>
        <v>48.599446435339765</v>
      </c>
      <c r="BL49" s="63">
        <f t="shared" si="100"/>
        <v>49.700565526839185</v>
      </c>
      <c r="BM49" s="63">
        <f t="shared" si="100"/>
        <v>50.534354821253423</v>
      </c>
      <c r="BN49" s="63">
        <f t="shared" si="100"/>
        <v>51.174143011848933</v>
      </c>
      <c r="BO49" s="63">
        <f t="shared" si="101"/>
        <v>51.670474017251877</v>
      </c>
      <c r="BP49" s="63">
        <f t="shared" si="101"/>
        <v>52.058998501233695</v>
      </c>
      <c r="BQ49" s="63">
        <f t="shared" si="101"/>
        <v>52.365388795430263</v>
      </c>
      <c r="BR49" s="63">
        <f t="shared" si="101"/>
        <v>52.608475098369482</v>
      </c>
      <c r="BS49" s="63">
        <f t="shared" si="101"/>
        <v>52.802294182268113</v>
      </c>
      <c r="BT49" s="63">
        <f t="shared" si="101"/>
        <v>52.957457950265763</v>
      </c>
      <c r="BU49" s="3"/>
      <c r="BV49" s="3"/>
      <c r="BW49" s="63" t="s">
        <v>25</v>
      </c>
      <c r="BX49" s="48"/>
      <c r="BY49" s="48"/>
      <c r="BZ49" s="48"/>
      <c r="CA49" s="48">
        <f>5*(1-EXP(-0.0115*L48))</f>
        <v>2.1864756559652214</v>
      </c>
      <c r="CB49" s="48"/>
      <c r="CC49" s="48">
        <v>6</v>
      </c>
      <c r="CD49" s="48">
        <v>0.8</v>
      </c>
      <c r="CE49" s="48">
        <f>0.001*CC49^1.5*(460+25.9*$CC$1)^1.5</f>
        <v>2381.5836371856572</v>
      </c>
      <c r="CF49" s="48">
        <f t="shared" si="102"/>
        <v>3.6307800191114792</v>
      </c>
      <c r="CG49" s="48"/>
      <c r="CH49" s="3"/>
      <c r="CI49" s="63">
        <f t="shared" si="103"/>
        <v>0.24524300970104884</v>
      </c>
      <c r="CJ49" s="48">
        <f t="shared" si="103"/>
        <v>0.38435657752136398</v>
      </c>
      <c r="CK49" s="48">
        <f t="shared" si="103"/>
        <v>0.51430871835292868</v>
      </c>
      <c r="CL49" s="48">
        <f t="shared" si="103"/>
        <v>0.63095249621904381</v>
      </c>
      <c r="CM49" s="48">
        <f t="shared" si="103"/>
        <v>0.73107193227245193</v>
      </c>
      <c r="CN49" s="48">
        <f t="shared" si="103"/>
        <v>0.81284860435097639</v>
      </c>
      <c r="CO49" s="48">
        <f t="shared" si="103"/>
        <v>0.8761056670016355</v>
      </c>
      <c r="CP49" s="48">
        <f t="shared" si="103"/>
        <v>0.92223888420762634</v>
      </c>
      <c r="CQ49" s="48">
        <f t="shared" si="103"/>
        <v>0.95383789016779164</v>
      </c>
      <c r="CR49" s="48">
        <f t="shared" si="103"/>
        <v>0.9741076720268832</v>
      </c>
      <c r="CS49" s="48">
        <f t="shared" si="103"/>
        <v>0.98626711164048286</v>
      </c>
      <c r="CT49" s="48">
        <f t="shared" si="103"/>
        <v>0.99309121334154116</v>
      </c>
      <c r="CU49" s="48">
        <f t="shared" si="103"/>
        <v>0.99668390818491881</v>
      </c>
      <c r="CV49" s="48">
        <f t="shared" si="103"/>
        <v>0.99846782561777803</v>
      </c>
      <c r="CW49" s="48">
        <f t="shared" si="103"/>
        <v>0.99931021386486185</v>
      </c>
      <c r="CX49" s="48">
        <f t="shared" si="103"/>
        <v>0.99969278485289736</v>
      </c>
      <c r="CY49" s="48">
        <f t="shared" si="104"/>
        <v>0.99986221847421286</v>
      </c>
      <c r="CZ49" s="48">
        <f t="shared" si="104"/>
        <v>0.99992795394372258</v>
      </c>
      <c r="DA49" s="48">
        <f t="shared" si="104"/>
        <v>0.99995473417240066</v>
      </c>
      <c r="DB49" s="48">
        <f t="shared" si="104"/>
        <v>0.99996777581420571</v>
      </c>
      <c r="DC49" s="48">
        <f t="shared" si="104"/>
        <v>0.99997498539407703</v>
      </c>
      <c r="DD49" s="48">
        <f t="shared" si="104"/>
        <v>0.99997935055683906</v>
      </c>
      <c r="DE49" s="48">
        <f t="shared" si="104"/>
        <v>0.99998217615674556</v>
      </c>
      <c r="DF49" s="48">
        <f t="shared" si="104"/>
        <v>0.9999840990168859</v>
      </c>
      <c r="DG49" s="48">
        <f t="shared" si="104"/>
        <v>0.99998545830112029</v>
      </c>
      <c r="DH49" s="48">
        <f t="shared" si="104"/>
        <v>0.99998644777772505</v>
      </c>
      <c r="DI49" s="48">
        <f t="shared" si="104"/>
        <v>0.99998718468820824</v>
      </c>
      <c r="DJ49" s="48">
        <f t="shared" si="104"/>
        <v>0.9999877434277854</v>
      </c>
      <c r="DK49" s="48">
        <f t="shared" si="104"/>
        <v>0.99998817312323041</v>
      </c>
      <c r="DL49" s="48"/>
      <c r="DM49" s="48">
        <f t="shared" si="111"/>
        <v>0.19619440776083907</v>
      </c>
      <c r="DN49" s="48">
        <f t="shared" si="111"/>
        <v>0.3074852620170912</v>
      </c>
      <c r="DO49" s="48">
        <f t="shared" si="111"/>
        <v>0.41144697468234298</v>
      </c>
      <c r="DP49" s="48">
        <f t="shared" si="111"/>
        <v>0.50476199697523505</v>
      </c>
      <c r="DQ49" s="48">
        <f t="shared" si="111"/>
        <v>0.58485754581796157</v>
      </c>
      <c r="DR49" s="48">
        <f t="shared" si="111"/>
        <v>0.65027888348078111</v>
      </c>
      <c r="DS49" s="48">
        <f t="shared" si="111"/>
        <v>0.70088453360130842</v>
      </c>
      <c r="DT49" s="48">
        <f t="shared" si="111"/>
        <v>0.7377911073661011</v>
      </c>
      <c r="DU49" s="48">
        <f t="shared" si="111"/>
        <v>0.76307031213423338</v>
      </c>
      <c r="DV49" s="48">
        <f t="shared" si="111"/>
        <v>0.77928613762150656</v>
      </c>
      <c r="DW49" s="48">
        <f t="shared" si="111"/>
        <v>0.78901368931238636</v>
      </c>
      <c r="DX49" s="48">
        <f t="shared" si="111"/>
        <v>0.79447297067323297</v>
      </c>
      <c r="DY49" s="48">
        <f t="shared" si="111"/>
        <v>0.79734712654793505</v>
      </c>
      <c r="DZ49" s="48">
        <f t="shared" si="111"/>
        <v>0.79877426049422251</v>
      </c>
      <c r="EA49" s="48">
        <f t="shared" si="111"/>
        <v>0.79944817109188948</v>
      </c>
      <c r="EB49" s="48">
        <f t="shared" si="111"/>
        <v>0.79975422788231798</v>
      </c>
      <c r="EC49" s="48">
        <f t="shared" si="112"/>
        <v>0.79988977477937029</v>
      </c>
      <c r="ED49" s="48">
        <f t="shared" si="112"/>
        <v>0.79994236315497813</v>
      </c>
      <c r="EE49" s="48">
        <f t="shared" si="112"/>
        <v>0.79996378733792062</v>
      </c>
      <c r="EF49" s="48">
        <f t="shared" si="112"/>
        <v>0.79997422065136459</v>
      </c>
      <c r="EG49" s="48">
        <f t="shared" si="112"/>
        <v>0.79997998831526163</v>
      </c>
      <c r="EH49" s="48">
        <f t="shared" si="112"/>
        <v>0.7999834804454713</v>
      </c>
      <c r="EI49" s="48">
        <f t="shared" si="112"/>
        <v>0.79998574092539654</v>
      </c>
      <c r="EJ49" s="48">
        <f t="shared" si="112"/>
        <v>0.79998727921350876</v>
      </c>
      <c r="EK49" s="48">
        <f t="shared" si="112"/>
        <v>0.79998836664089623</v>
      </c>
      <c r="EL49" s="48">
        <f t="shared" si="112"/>
        <v>0.79998915822218009</v>
      </c>
      <c r="EM49" s="48">
        <f t="shared" si="112"/>
        <v>0.79998974775056664</v>
      </c>
      <c r="EN49" s="48">
        <f t="shared" si="112"/>
        <v>0.79999019474222832</v>
      </c>
      <c r="EO49" s="48">
        <f t="shared" si="112"/>
        <v>0.79999053849858437</v>
      </c>
      <c r="EP49" s="48"/>
      <c r="EQ49" s="48">
        <f t="shared" si="113"/>
        <v>2.3826700637260605</v>
      </c>
      <c r="ER49" s="48">
        <f t="shared" si="113"/>
        <v>2.4939609179823128</v>
      </c>
      <c r="ES49" s="48">
        <f t="shared" si="113"/>
        <v>2.5979226306475645</v>
      </c>
      <c r="ET49" s="48">
        <f t="shared" si="113"/>
        <v>2.6912376529404565</v>
      </c>
      <c r="EU49" s="48">
        <f t="shared" si="113"/>
        <v>2.7713332017831829</v>
      </c>
      <c r="EV49" s="48">
        <f t="shared" si="113"/>
        <v>2.8367545394460025</v>
      </c>
      <c r="EW49" s="48">
        <f t="shared" si="113"/>
        <v>2.8873601895665297</v>
      </c>
      <c r="EX49" s="48">
        <f t="shared" si="113"/>
        <v>2.9242667633313224</v>
      </c>
      <c r="EY49" s="48">
        <f t="shared" si="113"/>
        <v>2.9495459680994549</v>
      </c>
      <c r="EZ49" s="48">
        <f t="shared" si="113"/>
        <v>2.965761793586728</v>
      </c>
      <c r="FA49" s="48">
        <f t="shared" si="113"/>
        <v>2.9754893452776079</v>
      </c>
      <c r="FB49" s="48">
        <f t="shared" si="113"/>
        <v>2.9809486266384546</v>
      </c>
      <c r="FC49" s="48">
        <f t="shared" si="113"/>
        <v>2.9838227825131565</v>
      </c>
      <c r="FD49" s="48">
        <f t="shared" si="113"/>
        <v>2.9852499164594439</v>
      </c>
      <c r="FE49" s="48">
        <f t="shared" si="113"/>
        <v>2.9859238270571109</v>
      </c>
      <c r="FF49" s="48">
        <f t="shared" si="109"/>
        <v>2.9862298838475394</v>
      </c>
      <c r="FG49" s="48">
        <f t="shared" si="78"/>
        <v>2.9863654307445917</v>
      </c>
      <c r="FH49" s="48">
        <f t="shared" si="78"/>
        <v>2.9864180191201997</v>
      </c>
      <c r="FI49" s="48">
        <f t="shared" si="78"/>
        <v>2.986439443303142</v>
      </c>
      <c r="FJ49" s="48">
        <f t="shared" si="78"/>
        <v>2.9864498766165859</v>
      </c>
      <c r="FK49" s="48">
        <f t="shared" si="78"/>
        <v>2.986455644280483</v>
      </c>
      <c r="FL49" s="48">
        <f t="shared" si="78"/>
        <v>2.9864591364106925</v>
      </c>
      <c r="FM49" s="48">
        <f t="shared" si="78"/>
        <v>2.986461396890618</v>
      </c>
      <c r="FN49" s="48">
        <f t="shared" si="78"/>
        <v>2.9864629351787304</v>
      </c>
      <c r="FO49" s="48">
        <f t="shared" si="78"/>
        <v>2.9864640226061177</v>
      </c>
      <c r="FP49" s="48">
        <f t="shared" si="78"/>
        <v>2.9864648141874017</v>
      </c>
      <c r="FQ49" s="48">
        <f t="shared" si="78"/>
        <v>2.9864654037157878</v>
      </c>
      <c r="FR49" s="48">
        <f t="shared" si="78"/>
        <v>2.9864658507074497</v>
      </c>
      <c r="FS49" s="48">
        <f t="shared" si="78"/>
        <v>2.986466194463806</v>
      </c>
      <c r="FT49" s="48"/>
      <c r="FU49" s="48">
        <f t="shared" si="90"/>
        <v>3469.7027390150793</v>
      </c>
      <c r="FV49" s="48">
        <f t="shared" si="90"/>
        <v>4294.4925292035659</v>
      </c>
      <c r="FW49" s="48">
        <f t="shared" si="90"/>
        <v>5276.9280675763948</v>
      </c>
      <c r="FX49" s="48">
        <f t="shared" si="90"/>
        <v>6430.5695410119342</v>
      </c>
      <c r="FY49" s="48">
        <f t="shared" si="90"/>
        <v>7765.9651357931061</v>
      </c>
      <c r="FZ49" s="48">
        <f t="shared" si="90"/>
        <v>9290.6799221090278</v>
      </c>
      <c r="GA49" s="48">
        <f t="shared" si="90"/>
        <v>11009.902234479589</v>
      </c>
      <c r="GB49" s="48">
        <f t="shared" si="90"/>
        <v>12927.267330869767</v>
      </c>
      <c r="GC49" s="48">
        <f t="shared" si="90"/>
        <v>15045.282687037003</v>
      </c>
      <c r="GD49" s="48">
        <f t="shared" si="90"/>
        <v>17364.746679574728</v>
      </c>
      <c r="GE49" s="48">
        <f t="shared" si="90"/>
        <v>19882.896860492954</v>
      </c>
      <c r="GF49" s="48">
        <f t="shared" si="90"/>
        <v>22590.564398708804</v>
      </c>
      <c r="GG49" s="48">
        <f t="shared" si="90"/>
        <v>25469.05929146762</v>
      </c>
      <c r="GH49" s="48">
        <f t="shared" si="90"/>
        <v>28487.643390896224</v>
      </c>
      <c r="GI49" s="48">
        <f t="shared" si="90"/>
        <v>31602.271415826686</v>
      </c>
      <c r="GJ49" s="48">
        <f t="shared" si="90"/>
        <v>34755.983016462436</v>
      </c>
      <c r="GK49" s="48">
        <f t="shared" si="80"/>
        <v>37881.087300038489</v>
      </c>
      <c r="GL49" s="48">
        <f t="shared" si="80"/>
        <v>40407.343541615344</v>
      </c>
      <c r="GM49" s="48">
        <f t="shared" si="80"/>
        <v>42218.012469833782</v>
      </c>
      <c r="GN49" s="48">
        <f t="shared" si="80"/>
        <v>43541.94324313644</v>
      </c>
      <c r="GO49" s="48">
        <f t="shared" si="80"/>
        <v>44528.560332468267</v>
      </c>
      <c r="GP49" s="48">
        <f t="shared" si="80"/>
        <v>45275.635697565609</v>
      </c>
      <c r="GQ49" s="48">
        <f t="shared" si="80"/>
        <v>45848.880787153983</v>
      </c>
      <c r="GR49" s="48">
        <f t="shared" si="80"/>
        <v>46293.586648691511</v>
      </c>
      <c r="GS49" s="48">
        <f t="shared" si="80"/>
        <v>46641.697823052069</v>
      </c>
      <c r="GT49" s="48">
        <f t="shared" si="80"/>
        <v>46916.217335638707</v>
      </c>
      <c r="GU49" s="48">
        <f t="shared" si="80"/>
        <v>47134.0172470572</v>
      </c>
      <c r="GV49" s="48">
        <f t="shared" si="80"/>
        <v>47307.674524305708</v>
      </c>
      <c r="GW49" s="48">
        <f t="shared" si="80"/>
        <v>47446.697373962168</v>
      </c>
      <c r="GX49"/>
    </row>
    <row r="50" spans="3:206" x14ac:dyDescent="0.25">
      <c r="C50" s="1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3"/>
      <c r="BU50" s="3"/>
      <c r="BV50" s="3"/>
      <c r="CH50" s="3"/>
      <c r="GX50"/>
    </row>
    <row r="51" spans="3:206" x14ac:dyDescent="0.25">
      <c r="C51" s="1"/>
      <c r="D51" s="43" t="s">
        <v>16</v>
      </c>
      <c r="E51" s="43">
        <v>30</v>
      </c>
      <c r="F51" s="43">
        <v>0.08</v>
      </c>
      <c r="G51" s="43">
        <v>3</v>
      </c>
      <c r="H51" s="43"/>
      <c r="I51" s="43"/>
      <c r="J51" s="43">
        <v>0.8</v>
      </c>
      <c r="K51" s="43">
        <v>62</v>
      </c>
      <c r="L51" s="43">
        <f>IF('Graph-Settings'!$I$6='Graph-Settings'!$C$46, K51, 'Graph-Settings'!$I$6)</f>
        <v>62</v>
      </c>
      <c r="M51" s="43">
        <f t="shared" si="97"/>
        <v>1</v>
      </c>
      <c r="N51" s="43">
        <f>$E51*(1-EXP(-$F51*N$31))^$G51</f>
        <v>1.046761060785157</v>
      </c>
      <c r="O51" s="43">
        <f t="shared" ref="O51:AD52" si="114">$E51*(1-EXP(-$F51*O$31))^$G51</f>
        <v>1.418409656097243</v>
      </c>
      <c r="P51" s="43">
        <f t="shared" si="114"/>
        <v>1.9045967321643333</v>
      </c>
      <c r="Q51" s="43">
        <f t="shared" si="114"/>
        <v>2.531772975694961</v>
      </c>
      <c r="R51" s="43">
        <f t="shared" si="114"/>
        <v>3.3282162693163948</v>
      </c>
      <c r="S51" s="43">
        <f t="shared" si="114"/>
        <v>4.3219873572319987</v>
      </c>
      <c r="T51" s="43">
        <f t="shared" si="114"/>
        <v>5.5378658015148181</v>
      </c>
      <c r="U51" s="43">
        <f t="shared" si="114"/>
        <v>6.9932829741610618</v>
      </c>
      <c r="V51" s="43">
        <f t="shared" si="114"/>
        <v>8.6935301225660275</v>
      </c>
      <c r="W51" s="43">
        <f t="shared" si="114"/>
        <v>10.6268717293124</v>
      </c>
      <c r="X51" s="43">
        <f t="shared" si="114"/>
        <v>12.760570332339801</v>
      </c>
      <c r="Y51" s="43">
        <f t="shared" si="114"/>
        <v>15.03909795126382</v>
      </c>
      <c r="Z51" s="43">
        <f t="shared" si="114"/>
        <v>17.385794003426327</v>
      </c>
      <c r="AA51" s="43">
        <f t="shared" si="114"/>
        <v>19.708767551305233</v>
      </c>
      <c r="AB51" s="43">
        <f t="shared" si="114"/>
        <v>21.91088730933167</v>
      </c>
      <c r="AC51" s="43">
        <f t="shared" si="114"/>
        <v>23.902430208873632</v>
      </c>
      <c r="AD51" s="43">
        <f t="shared" si="114"/>
        <v>25.613789230177986</v>
      </c>
      <c r="AE51" s="43">
        <f t="shared" ref="AE51:AP52" si="115">$E51*(1-EXP(-$F51*AE$31))^$G51</f>
        <v>26.795049435035814</v>
      </c>
      <c r="AF51" s="43">
        <f t="shared" si="115"/>
        <v>27.527332096457815</v>
      </c>
      <c r="AG51" s="43">
        <f t="shared" si="115"/>
        <v>28.001679624499257</v>
      </c>
      <c r="AH51" s="43">
        <f t="shared" si="115"/>
        <v>28.321536326269705</v>
      </c>
      <c r="AI51" s="43">
        <f t="shared" si="115"/>
        <v>28.544641322161734</v>
      </c>
      <c r="AJ51" s="43">
        <f t="shared" si="115"/>
        <v>28.70470042186945</v>
      </c>
      <c r="AK51" s="43">
        <f t="shared" si="115"/>
        <v>28.822226743148068</v>
      </c>
      <c r="AL51" s="43">
        <f t="shared" si="115"/>
        <v>28.910185177327623</v>
      </c>
      <c r="AM51" s="43">
        <f t="shared" si="115"/>
        <v>28.977052432866877</v>
      </c>
      <c r="AN51" s="43">
        <f t="shared" si="115"/>
        <v>29.02854081447358</v>
      </c>
      <c r="AO51" s="43">
        <f t="shared" si="115"/>
        <v>29.068604402485278</v>
      </c>
      <c r="AP51" s="43">
        <f t="shared" si="115"/>
        <v>29.100045872167954</v>
      </c>
      <c r="AQ51" s="65" t="s">
        <v>113</v>
      </c>
      <c r="AR51" s="57">
        <f>$M51*N51</f>
        <v>1.046761060785157</v>
      </c>
      <c r="AS51" s="57">
        <f t="shared" ref="AS51:AW51" si="116">$M51*O51</f>
        <v>1.418409656097243</v>
      </c>
      <c r="AT51" s="57">
        <f t="shared" si="116"/>
        <v>1.9045967321643333</v>
      </c>
      <c r="AU51" s="57">
        <f t="shared" si="116"/>
        <v>2.531772975694961</v>
      </c>
      <c r="AV51" s="57">
        <f t="shared" si="116"/>
        <v>3.3282162693163948</v>
      </c>
      <c r="AW51" s="57">
        <f t="shared" si="116"/>
        <v>4.3219873572319987</v>
      </c>
      <c r="AX51" s="57">
        <f>$M51*T51</f>
        <v>5.5378658015148181</v>
      </c>
      <c r="AY51" s="57">
        <f t="shared" ref="AY51:BT51" si="117">$M51*U51</f>
        <v>6.9932829741610618</v>
      </c>
      <c r="AZ51" s="57">
        <f t="shared" si="117"/>
        <v>8.6935301225660275</v>
      </c>
      <c r="BA51" s="57">
        <f t="shared" si="117"/>
        <v>10.6268717293124</v>
      </c>
      <c r="BB51" s="57">
        <f t="shared" si="117"/>
        <v>12.760570332339801</v>
      </c>
      <c r="BC51" s="57">
        <f t="shared" si="117"/>
        <v>15.03909795126382</v>
      </c>
      <c r="BD51" s="57">
        <f t="shared" si="117"/>
        <v>17.385794003426327</v>
      </c>
      <c r="BE51" s="57">
        <f t="shared" si="117"/>
        <v>19.708767551305233</v>
      </c>
      <c r="BF51" s="57">
        <f t="shared" si="117"/>
        <v>21.91088730933167</v>
      </c>
      <c r="BG51" s="57">
        <f t="shared" si="117"/>
        <v>23.902430208873632</v>
      </c>
      <c r="BH51" s="57">
        <f t="shared" si="117"/>
        <v>25.613789230177986</v>
      </c>
      <c r="BI51" s="57">
        <f t="shared" si="117"/>
        <v>26.795049435035814</v>
      </c>
      <c r="BJ51" s="57">
        <f t="shared" si="117"/>
        <v>27.527332096457815</v>
      </c>
      <c r="BK51" s="57">
        <f t="shared" si="117"/>
        <v>28.001679624499257</v>
      </c>
      <c r="BL51" s="57">
        <f t="shared" si="117"/>
        <v>28.321536326269705</v>
      </c>
      <c r="BM51" s="57">
        <f t="shared" si="117"/>
        <v>28.544641322161734</v>
      </c>
      <c r="BN51" s="57">
        <f t="shared" si="117"/>
        <v>28.70470042186945</v>
      </c>
      <c r="BO51" s="57">
        <f t="shared" si="117"/>
        <v>28.822226743148068</v>
      </c>
      <c r="BP51" s="57">
        <f t="shared" si="117"/>
        <v>28.910185177327623</v>
      </c>
      <c r="BQ51" s="57">
        <f t="shared" si="117"/>
        <v>28.977052432866877</v>
      </c>
      <c r="BR51" s="57">
        <f t="shared" si="117"/>
        <v>29.02854081447358</v>
      </c>
      <c r="BS51" s="57">
        <f t="shared" si="117"/>
        <v>29.068604402485278</v>
      </c>
      <c r="BT51" s="57">
        <f t="shared" si="117"/>
        <v>29.100045872167954</v>
      </c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/>
    </row>
    <row r="52" spans="3:206" x14ac:dyDescent="0.25">
      <c r="C52" s="1"/>
      <c r="D52" s="43" t="s">
        <v>110</v>
      </c>
      <c r="E52" s="43">
        <v>60</v>
      </c>
      <c r="F52" s="43">
        <v>4.9700000000000001E-2</v>
      </c>
      <c r="G52" s="43">
        <v>1</v>
      </c>
      <c r="H52" s="43"/>
      <c r="I52" s="43"/>
      <c r="J52" s="43"/>
      <c r="K52" s="43"/>
      <c r="L52" s="43"/>
      <c r="M52" s="43"/>
      <c r="N52" s="43">
        <f>$E52*(1-EXP(-$F52*N$31))^$G52</f>
        <v>13.075697767317445</v>
      </c>
      <c r="O52" s="43">
        <f t="shared" si="114"/>
        <v>14.598963393585171</v>
      </c>
      <c r="P52" s="43">
        <f t="shared" si="114"/>
        <v>16.266968650248867</v>
      </c>
      <c r="Q52" s="43">
        <f t="shared" si="114"/>
        <v>18.084858278343145</v>
      </c>
      <c r="R52" s="43">
        <f t="shared" si="114"/>
        <v>20.055513885952536</v>
      </c>
      <c r="S52" s="43">
        <f t="shared" si="114"/>
        <v>22.178831708101804</v>
      </c>
      <c r="T52" s="43">
        <f t="shared" si="114"/>
        <v>24.450926494064326</v>
      </c>
      <c r="U52" s="43">
        <f t="shared" si="114"/>
        <v>26.863295716431402</v>
      </c>
      <c r="V52" s="43">
        <f t="shared" si="114"/>
        <v>29.401999380339696</v>
      </c>
      <c r="W52" s="43">
        <f t="shared" si="114"/>
        <v>32.046935872434688</v>
      </c>
      <c r="X52" s="43">
        <f t="shared" si="114"/>
        <v>34.771321590544424</v>
      </c>
      <c r="Y52" s="43">
        <f t="shared" si="114"/>
        <v>37.541507671803814</v>
      </c>
      <c r="Z52" s="43">
        <f t="shared" si="114"/>
        <v>40.317284670781248</v>
      </c>
      <c r="AA52" s="43">
        <f t="shared" si="114"/>
        <v>43.052826577135484</v>
      </c>
      <c r="AB52" s="43">
        <f t="shared" si="114"/>
        <v>45.698398109701458</v>
      </c>
      <c r="AC52" s="43">
        <f t="shared" si="114"/>
        <v>48.202882654561591</v>
      </c>
      <c r="AD52" s="43">
        <f t="shared" si="114"/>
        <v>50.517074993365092</v>
      </c>
      <c r="AE52" s="43">
        <f t="shared" si="115"/>
        <v>52.266912011414895</v>
      </c>
      <c r="AF52" s="43">
        <f t="shared" si="115"/>
        <v>53.453721972332758</v>
      </c>
      <c r="AG52" s="43">
        <f t="shared" si="115"/>
        <v>54.28497277754073</v>
      </c>
      <c r="AH52" s="43">
        <f t="shared" si="115"/>
        <v>54.883776378806886</v>
      </c>
      <c r="AI52" s="43">
        <f t="shared" si="115"/>
        <v>55.325116125177381</v>
      </c>
      <c r="AJ52" s="43">
        <f t="shared" si="115"/>
        <v>55.656517766710529</v>
      </c>
      <c r="AK52" s="43">
        <f t="shared" si="115"/>
        <v>55.909173248586555</v>
      </c>
      <c r="AL52" s="43">
        <f t="shared" si="115"/>
        <v>56.104190714191148</v>
      </c>
      <c r="AM52" s="43">
        <f t="shared" si="115"/>
        <v>56.256243385367668</v>
      </c>
      <c r="AN52" s="43">
        <f t="shared" si="115"/>
        <v>56.375774228443404</v>
      </c>
      <c r="AO52" s="43">
        <f t="shared" si="115"/>
        <v>56.470369877263074</v>
      </c>
      <c r="AP52" s="43">
        <f t="shared" si="115"/>
        <v>56.545641241566422</v>
      </c>
      <c r="AQ52" s="65" t="s">
        <v>111</v>
      </c>
      <c r="AR52" s="57">
        <f>N52*($CG$37/0.778237)</f>
        <v>13.075697173458192</v>
      </c>
      <c r="AS52" s="57">
        <f t="shared" ref="AS52:AW52" si="118">O52*($CG$37/0.778237)</f>
        <v>14.598962730543729</v>
      </c>
      <c r="AT52" s="57">
        <f t="shared" si="118"/>
        <v>16.266967911451594</v>
      </c>
      <c r="AU52" s="57">
        <f t="shared" si="118"/>
        <v>18.084857456982739</v>
      </c>
      <c r="AV52" s="57">
        <f t="shared" si="118"/>
        <v>20.055512975090821</v>
      </c>
      <c r="AW52" s="57">
        <f t="shared" si="118"/>
        <v>22.178830700805314</v>
      </c>
      <c r="AX52" s="57">
        <f>T52*($CG$37/0.778237)</f>
        <v>24.45092538357606</v>
      </c>
      <c r="AY52" s="57">
        <f t="shared" ref="AY52:BT52" si="119">U52*($CG$37/0.778237)</f>
        <v>26.863294496380508</v>
      </c>
      <c r="AZ52" s="57">
        <f t="shared" si="119"/>
        <v>29.401998044988442</v>
      </c>
      <c r="BA52" s="57">
        <f t="shared" si="119"/>
        <v>32.046934416958294</v>
      </c>
      <c r="BB52" s="57">
        <f t="shared" si="119"/>
        <v>34.771320011334545</v>
      </c>
      <c r="BC52" s="57">
        <f t="shared" si="119"/>
        <v>37.541505966780335</v>
      </c>
      <c r="BD52" s="57">
        <f t="shared" si="119"/>
        <v>40.317282839690243</v>
      </c>
      <c r="BE52" s="57">
        <f t="shared" si="119"/>
        <v>43.052824621804312</v>
      </c>
      <c r="BF52" s="57">
        <f t="shared" si="119"/>
        <v>45.698396034216302</v>
      </c>
      <c r="BG52" s="57">
        <f t="shared" si="119"/>
        <v>48.20288046533021</v>
      </c>
      <c r="BH52" s="57">
        <f t="shared" si="119"/>
        <v>50.517072699029981</v>
      </c>
      <c r="BI52" s="57">
        <f t="shared" si="119"/>
        <v>52.266909637607398</v>
      </c>
      <c r="BJ52" s="57">
        <f t="shared" si="119"/>
        <v>53.453719544623887</v>
      </c>
      <c r="BK52" s="57">
        <f t="shared" si="119"/>
        <v>54.284970312078926</v>
      </c>
      <c r="BL52" s="57">
        <f t="shared" si="119"/>
        <v>54.883773886149207</v>
      </c>
      <c r="BM52" s="57">
        <f t="shared" si="119"/>
        <v>55.325113612475363</v>
      </c>
      <c r="BN52" s="57">
        <f t="shared" si="119"/>
        <v>55.656515238957233</v>
      </c>
      <c r="BO52" s="57">
        <f t="shared" si="119"/>
        <v>55.909170709358399</v>
      </c>
      <c r="BP52" s="57">
        <f t="shared" si="119"/>
        <v>56.104188166105885</v>
      </c>
      <c r="BQ52" s="57">
        <f t="shared" si="119"/>
        <v>56.256240830376626</v>
      </c>
      <c r="BR52" s="57">
        <f t="shared" si="119"/>
        <v>56.375771668023624</v>
      </c>
      <c r="BS52" s="57">
        <f t="shared" si="119"/>
        <v>56.47036731254704</v>
      </c>
      <c r="BT52" s="57">
        <f t="shared" si="119"/>
        <v>56.545638673431789</v>
      </c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/>
    </row>
    <row r="53" spans="3:206" x14ac:dyDescent="0.25">
      <c r="C53" s="1"/>
      <c r="AQ53" s="3"/>
      <c r="BU53" s="3"/>
      <c r="BV53" s="3"/>
      <c r="CH53" s="3"/>
      <c r="GX53"/>
    </row>
    <row r="54" spans="3:206" x14ac:dyDescent="0.25">
      <c r="C54" s="1"/>
      <c r="AQ54" s="3"/>
      <c r="BU54" s="3"/>
      <c r="BV54" s="3"/>
      <c r="CH54" s="3"/>
      <c r="GX54"/>
    </row>
    <row r="55" spans="3:206" x14ac:dyDescent="0.25">
      <c r="C55" s="1"/>
      <c r="AQ55" s="3"/>
      <c r="BU55" s="3"/>
      <c r="BV55" s="3"/>
      <c r="CH55" s="3"/>
      <c r="GX55"/>
    </row>
    <row r="56" spans="3:206" x14ac:dyDescent="0.25">
      <c r="C56" s="1"/>
    </row>
    <row r="57" spans="3:206" x14ac:dyDescent="0.25">
      <c r="C5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7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12" baseType="lpstr">
      <vt:lpstr>Notes</vt:lpstr>
      <vt:lpstr>About</vt:lpstr>
      <vt:lpstr>Graph-Settings</vt:lpstr>
      <vt:lpstr>Calcs-control1_comments</vt:lpstr>
      <vt:lpstr>Calcs-control2</vt:lpstr>
      <vt:lpstr>Calcs-control3</vt:lpstr>
      <vt:lpstr>Calcs-control4</vt:lpstr>
      <vt:lpstr>ROS Graph</vt:lpstr>
      <vt:lpstr>Intensity Graph</vt:lpstr>
      <vt:lpstr>'Calcs-control1_comments'!ISI</vt:lpstr>
      <vt:lpstr>'Calcs-control3'!ISI</vt:lpstr>
      <vt:lpstr>'Calcs-control4'!ISI</vt:lpstr>
    </vt:vector>
  </TitlesOfParts>
  <Company>Province of British Columbia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dperraki</dc:creator>
  <cp:lastModifiedBy>User 1</cp:lastModifiedBy>
  <cp:lastPrinted>2011-03-01T18:19:51Z</cp:lastPrinted>
  <dcterms:created xsi:type="dcterms:W3CDTF">2010-09-22T17:53:04Z</dcterms:created>
  <dcterms:modified xsi:type="dcterms:W3CDTF">2013-12-13T15:56:26Z</dcterms:modified>
</cp:coreProperties>
</file>